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iamidadecounty-my.sharepoint.com/personal/mannys_miamidade_gov/Documents/2025 NOFO/NOFO/"/>
    </mc:Choice>
  </mc:AlternateContent>
  <xr:revisionPtr revIDLastSave="837" documentId="8_{CD769ED9-FBCB-43B6-B9E1-A693448B5374}" xr6:coauthVersionLast="47" xr6:coauthVersionMax="47" xr10:uidLastSave="{78D24381-25A5-4DB6-B9BA-FB4378B45703}"/>
  <bookViews>
    <workbookView xWindow="-108" yWindow="-108" windowWidth="23256" windowHeight="12456" tabRatio="831" xr2:uid="{BC9CC5F8-28CE-49B5-AEE1-D818F0C19C6A}"/>
  </bookViews>
  <sheets>
    <sheet name="Ranking" sheetId="19" r:id="rId1"/>
    <sheet name="Scoring Rollup" sheetId="21" r:id="rId2"/>
    <sheet name="Verde" sheetId="1" r:id="rId3"/>
    <sheet name="Mother Seton" sheetId="2" r:id="rId4"/>
    <sheet name="Villa..." sheetId="3" r:id="rId5"/>
    <sheet name="Northside Commons" sheetId="4" r:id="rId6"/>
    <sheet name="Rivermont" sheetId="5" r:id="rId7"/>
    <sheet name="Little Haiti..." sheetId="6" r:id="rId8"/>
    <sheet name="Casa Matias" sheetId="7" r:id="rId9"/>
    <sheet name="Harding..." sheetId="8" r:id="rId10"/>
    <sheet name="Del Prado..." sheetId="9" r:id="rId11"/>
    <sheet name="Ethyl Elan" sheetId="10" r:id="rId12"/>
    <sheet name="MHAP" sheetId="11" r:id="rId13"/>
    <sheet name="Hand Up" sheetId="12" r:id="rId14"/>
    <sheet name="CMB SO" sheetId="13" r:id="rId15"/>
    <sheet name="Hope Grdns" sheetId="14" r:id="rId16"/>
    <sheet name="Mayfair" sheetId="15" r:id="rId17"/>
    <sheet name="Pathways" sheetId="16" r:id="rId18"/>
    <sheet name="J. Moss" sheetId="17" r:id="rId19"/>
    <sheet name="A.R.C." sheetId="18" r:id="rId20"/>
    <sheet name="ET" sheetId="20" r:id="rId21"/>
  </sheets>
  <definedNames>
    <definedName name="_xlnm._FilterDatabase" localSheetId="1" hidden="1">'Scoring Rollup'!$A$1:$S$33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9" l="1"/>
  <c r="G53" i="19"/>
  <c r="G52"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L54" i="19"/>
  <c r="L53" i="19"/>
  <c r="L52" i="19"/>
  <c r="L47" i="19"/>
  <c r="L48" i="19"/>
  <c r="L49" i="19"/>
  <c r="L50" i="19"/>
  <c r="L46" i="19"/>
  <c r="L45" i="19"/>
  <c r="M53" i="19"/>
  <c r="M43" i="19" l="1"/>
  <c r="M44" i="19"/>
  <c r="M28" i="19"/>
  <c r="M34" i="19"/>
  <c r="M36" i="19"/>
  <c r="M35" i="19"/>
  <c r="M31" i="19"/>
  <c r="M37" i="19"/>
  <c r="M30" i="19"/>
  <c r="M32" i="19"/>
  <c r="M25" i="19"/>
  <c r="M27" i="19"/>
  <c r="M33" i="19"/>
  <c r="M29" i="19"/>
  <c r="M24" i="19"/>
  <c r="M42" i="19"/>
  <c r="M26" i="19"/>
  <c r="M38" i="19"/>
  <c r="M40" i="19"/>
  <c r="M41" i="19"/>
  <c r="M39" i="19"/>
  <c r="P33" i="21" l="1"/>
  <c r="P32" i="21"/>
  <c r="P31" i="21"/>
  <c r="P4" i="21"/>
  <c r="P6" i="21"/>
  <c r="P12" i="21"/>
  <c r="P8" i="21"/>
  <c r="P3" i="21"/>
  <c r="P7" i="21"/>
  <c r="P25" i="21"/>
  <c r="P23" i="21"/>
  <c r="P29" i="21"/>
  <c r="P22" i="21"/>
  <c r="P26" i="21"/>
  <c r="P28" i="21"/>
  <c r="P27" i="21"/>
  <c r="P24" i="21"/>
  <c r="P11" i="21"/>
  <c r="P9" i="21"/>
  <c r="P15" i="21"/>
  <c r="P10" i="21"/>
  <c r="P14" i="21"/>
  <c r="P16" i="21"/>
  <c r="P13" i="21"/>
  <c r="P18" i="21"/>
  <c r="P20" i="21"/>
  <c r="P21" i="21"/>
  <c r="P19" i="21"/>
  <c r="P17" i="21"/>
  <c r="P5" i="21"/>
  <c r="O56" i="19"/>
  <c r="O57" i="19" s="1"/>
  <c r="O52" i="19"/>
  <c r="M14" i="19" l="1"/>
  <c r="M5" i="19"/>
  <c r="M4" i="19"/>
  <c r="O5" i="19"/>
  <c r="O4" i="19"/>
  <c r="M15" i="19"/>
  <c r="O53" i="19" l="1"/>
  <c r="E31" i="20"/>
  <c r="F60" i="20"/>
  <c r="E60" i="20"/>
  <c r="B11" i="20" s="1"/>
  <c r="F54" i="20"/>
  <c r="E54" i="20"/>
  <c r="B10" i="20" s="1"/>
  <c r="F49" i="20"/>
  <c r="E49" i="20"/>
  <c r="B9" i="20" s="1"/>
  <c r="F45" i="20"/>
  <c r="E45" i="20"/>
  <c r="B8" i="20" s="1"/>
  <c r="F34" i="20"/>
  <c r="E34" i="20"/>
  <c r="B7" i="20" s="1"/>
  <c r="B12" i="20" s="1"/>
  <c r="M20" i="19"/>
  <c r="M21" i="19"/>
  <c r="M22" i="19"/>
  <c r="M8" i="19" l="1"/>
  <c r="M7" i="19"/>
  <c r="M6" i="19" l="1"/>
  <c r="M9" i="19"/>
  <c r="M10" i="19"/>
  <c r="M11" i="19"/>
  <c r="M12" i="19"/>
  <c r="M13" i="19"/>
  <c r="M16" i="19"/>
  <c r="M17" i="19"/>
  <c r="M18" i="19"/>
  <c r="M19" i="19"/>
  <c r="M3" i="19"/>
  <c r="G15" i="19"/>
  <c r="G17" i="19"/>
  <c r="G11" i="19"/>
  <c r="G7" i="19"/>
  <c r="G19" i="19"/>
  <c r="G18" i="19"/>
  <c r="G16" i="19"/>
  <c r="G9" i="19"/>
  <c r="G14" i="19"/>
  <c r="G8" i="19"/>
  <c r="G13" i="19"/>
  <c r="G6" i="19"/>
  <c r="G5" i="19"/>
  <c r="G4" i="19"/>
  <c r="G3" i="19"/>
  <c r="G57" i="19"/>
  <c r="G12" i="19"/>
  <c r="E31" i="18"/>
  <c r="F60" i="18"/>
  <c r="E60" i="18"/>
  <c r="B11" i="18" s="1"/>
  <c r="F54" i="18"/>
  <c r="E54" i="18"/>
  <c r="B10" i="18" s="1"/>
  <c r="F49" i="18"/>
  <c r="E49" i="18"/>
  <c r="B9" i="18" s="1"/>
  <c r="F45" i="18"/>
  <c r="E45" i="18"/>
  <c r="B8" i="18" s="1"/>
  <c r="F34" i="18"/>
  <c r="E34" i="18"/>
  <c r="B7" i="18" s="1"/>
  <c r="B12" i="18" s="1"/>
  <c r="E31" i="17"/>
  <c r="F60" i="17"/>
  <c r="E60" i="17"/>
  <c r="B11" i="17" s="1"/>
  <c r="F54" i="17"/>
  <c r="E54" i="17"/>
  <c r="B10" i="17" s="1"/>
  <c r="F49" i="17"/>
  <c r="E49" i="17"/>
  <c r="B9" i="17" s="1"/>
  <c r="F45" i="17"/>
  <c r="E45" i="17"/>
  <c r="B8" i="17" s="1"/>
  <c r="F34" i="17"/>
  <c r="E34" i="17"/>
  <c r="B7" i="17" s="1"/>
  <c r="E31" i="16"/>
  <c r="E34" i="16" s="1"/>
  <c r="B7" i="16" s="1"/>
  <c r="F60" i="16"/>
  <c r="E60" i="16"/>
  <c r="B11" i="16" s="1"/>
  <c r="F54" i="16"/>
  <c r="E54" i="16"/>
  <c r="B10" i="16" s="1"/>
  <c r="F49" i="16"/>
  <c r="E49" i="16"/>
  <c r="B9" i="16" s="1"/>
  <c r="F45" i="16"/>
  <c r="E45" i="16"/>
  <c r="B8" i="16" s="1"/>
  <c r="F34" i="16"/>
  <c r="E31" i="15"/>
  <c r="F60" i="15"/>
  <c r="E60" i="15"/>
  <c r="F54" i="15"/>
  <c r="E54" i="15"/>
  <c r="B10" i="15" s="1"/>
  <c r="F49" i="15"/>
  <c r="E49" i="15"/>
  <c r="B9" i="15" s="1"/>
  <c r="F45" i="15"/>
  <c r="E45" i="15"/>
  <c r="B8" i="15" s="1"/>
  <c r="F34" i="15"/>
  <c r="E34" i="15"/>
  <c r="B7" i="15" s="1"/>
  <c r="B12" i="15" s="1"/>
  <c r="B11" i="15"/>
  <c r="E31" i="14"/>
  <c r="E34" i="14" s="1"/>
  <c r="B7" i="14" s="1"/>
  <c r="B12" i="14" s="1"/>
  <c r="F60" i="14"/>
  <c r="E60" i="14"/>
  <c r="F54" i="14"/>
  <c r="E54" i="14"/>
  <c r="B10" i="14" s="1"/>
  <c r="F49" i="14"/>
  <c r="E49" i="14"/>
  <c r="B9" i="14" s="1"/>
  <c r="F45" i="14"/>
  <c r="E45" i="14"/>
  <c r="B8" i="14" s="1"/>
  <c r="F34" i="14"/>
  <c r="B11" i="14"/>
  <c r="F60" i="13"/>
  <c r="E60" i="13"/>
  <c r="F54" i="13"/>
  <c r="E54" i="13"/>
  <c r="F49" i="13"/>
  <c r="E49" i="13"/>
  <c r="B9" i="13" s="1"/>
  <c r="F45" i="13"/>
  <c r="E45" i="13"/>
  <c r="B8" i="13" s="1"/>
  <c r="F34" i="13"/>
  <c r="E31" i="13"/>
  <c r="E34" i="13" s="1"/>
  <c r="B7" i="13" s="1"/>
  <c r="B12" i="13" s="1"/>
  <c r="B11" i="13"/>
  <c r="B10" i="13"/>
  <c r="E31" i="12"/>
  <c r="E34" i="12" s="1"/>
  <c r="B7" i="12" s="1"/>
  <c r="B12" i="12" s="1"/>
  <c r="F60" i="12"/>
  <c r="E60" i="12"/>
  <c r="F54" i="12"/>
  <c r="E54" i="12"/>
  <c r="B10" i="12" s="1"/>
  <c r="F49" i="12"/>
  <c r="E49" i="12"/>
  <c r="B9" i="12" s="1"/>
  <c r="F45" i="12"/>
  <c r="E45" i="12"/>
  <c r="B8" i="12" s="1"/>
  <c r="F34" i="12"/>
  <c r="B11" i="12"/>
  <c r="E31" i="11"/>
  <c r="E34" i="11" s="1"/>
  <c r="B7" i="11" s="1"/>
  <c r="F60" i="11"/>
  <c r="E60" i="11"/>
  <c r="B11" i="11" s="1"/>
  <c r="F54" i="11"/>
  <c r="E54" i="11"/>
  <c r="B10" i="11" s="1"/>
  <c r="F49" i="11"/>
  <c r="E49" i="11"/>
  <c r="B9" i="11" s="1"/>
  <c r="F45" i="11"/>
  <c r="E45" i="11"/>
  <c r="B8" i="11" s="1"/>
  <c r="F34" i="11"/>
  <c r="E31" i="10"/>
  <c r="E34" i="10" s="1"/>
  <c r="B7" i="10" s="1"/>
  <c r="F60" i="10"/>
  <c r="E60" i="10"/>
  <c r="F54" i="10"/>
  <c r="E54" i="10"/>
  <c r="B10" i="10" s="1"/>
  <c r="F49" i="10"/>
  <c r="E49" i="10"/>
  <c r="B9" i="10" s="1"/>
  <c r="F45" i="10"/>
  <c r="E45" i="10"/>
  <c r="B8" i="10" s="1"/>
  <c r="F34" i="10"/>
  <c r="B11" i="10"/>
  <c r="E31" i="9"/>
  <c r="E34" i="9" s="1"/>
  <c r="B7" i="9" s="1"/>
  <c r="F60" i="9"/>
  <c r="E60" i="9"/>
  <c r="B11" i="9" s="1"/>
  <c r="F54" i="9"/>
  <c r="E54" i="9"/>
  <c r="B10" i="9" s="1"/>
  <c r="F49" i="9"/>
  <c r="E49" i="9"/>
  <c r="B9" i="9" s="1"/>
  <c r="F45" i="9"/>
  <c r="E45" i="9"/>
  <c r="B8" i="9" s="1"/>
  <c r="F34" i="9"/>
  <c r="E31" i="8"/>
  <c r="F60" i="8"/>
  <c r="E60" i="8"/>
  <c r="B11" i="8" s="1"/>
  <c r="F54" i="8"/>
  <c r="E54" i="8"/>
  <c r="F49" i="8"/>
  <c r="E49" i="8"/>
  <c r="B9" i="8" s="1"/>
  <c r="F45" i="8"/>
  <c r="E45" i="8"/>
  <c r="B8" i="8" s="1"/>
  <c r="F34" i="8"/>
  <c r="E34" i="8"/>
  <c r="B7" i="8" s="1"/>
  <c r="B12" i="8" s="1"/>
  <c r="B10" i="8"/>
  <c r="E31" i="7"/>
  <c r="F60" i="7"/>
  <c r="E60" i="7"/>
  <c r="B11" i="7" s="1"/>
  <c r="F54" i="7"/>
  <c r="E54" i="7"/>
  <c r="F49" i="7"/>
  <c r="E49" i="7"/>
  <c r="B9" i="7" s="1"/>
  <c r="F45" i="7"/>
  <c r="E45" i="7"/>
  <c r="B8" i="7" s="1"/>
  <c r="F34" i="7"/>
  <c r="E34" i="7"/>
  <c r="B7" i="7" s="1"/>
  <c r="B12" i="7" s="1"/>
  <c r="B10" i="7"/>
  <c r="F60" i="6"/>
  <c r="E60" i="6"/>
  <c r="B11" i="6" s="1"/>
  <c r="F54" i="6"/>
  <c r="E54" i="6"/>
  <c r="B10" i="6" s="1"/>
  <c r="F49" i="6"/>
  <c r="E49" i="6"/>
  <c r="B9" i="6" s="1"/>
  <c r="F45" i="6"/>
  <c r="E45" i="6"/>
  <c r="B8" i="6" s="1"/>
  <c r="F34" i="6"/>
  <c r="E31" i="6"/>
  <c r="E34" i="6" s="1"/>
  <c r="B7" i="6" s="1"/>
  <c r="F60" i="5"/>
  <c r="E60" i="5"/>
  <c r="B11" i="5" s="1"/>
  <c r="F54" i="5"/>
  <c r="E54" i="5"/>
  <c r="B10" i="5" s="1"/>
  <c r="F49" i="5"/>
  <c r="E49" i="5"/>
  <c r="B9" i="5" s="1"/>
  <c r="F45" i="5"/>
  <c r="E45" i="5"/>
  <c r="B8" i="5" s="1"/>
  <c r="F34" i="5"/>
  <c r="E31" i="5"/>
  <c r="E34" i="5" s="1"/>
  <c r="B7" i="5" s="1"/>
  <c r="B12" i="5" s="1"/>
  <c r="F60" i="4"/>
  <c r="E60" i="4"/>
  <c r="F54" i="4"/>
  <c r="E54" i="4"/>
  <c r="B10" i="4" s="1"/>
  <c r="F49" i="4"/>
  <c r="E49" i="4"/>
  <c r="B9" i="4" s="1"/>
  <c r="F45" i="4"/>
  <c r="E45" i="4"/>
  <c r="B8" i="4" s="1"/>
  <c r="F34" i="4"/>
  <c r="E31" i="4"/>
  <c r="E34" i="4" s="1"/>
  <c r="B7" i="4" s="1"/>
  <c r="B11" i="4"/>
  <c r="E31" i="3"/>
  <c r="E34" i="3" s="1"/>
  <c r="B7" i="3" s="1"/>
  <c r="B12" i="3" s="1"/>
  <c r="F60" i="3"/>
  <c r="E60" i="3"/>
  <c r="F54" i="3"/>
  <c r="E54" i="3"/>
  <c r="B10" i="3" s="1"/>
  <c r="F49" i="3"/>
  <c r="E49" i="3"/>
  <c r="B9" i="3" s="1"/>
  <c r="F45" i="3"/>
  <c r="E45" i="3"/>
  <c r="F34" i="3"/>
  <c r="B11" i="3"/>
  <c r="B8" i="3"/>
  <c r="B12" i="17" l="1"/>
  <c r="G10" i="19" s="1"/>
  <c r="B12" i="16"/>
  <c r="B12" i="11"/>
  <c r="B12" i="10"/>
  <c r="B12" i="9"/>
  <c r="B12" i="6"/>
  <c r="B12" i="4"/>
  <c r="E31" i="2"/>
  <c r="E34" i="2" s="1"/>
  <c r="B7" i="2" s="1"/>
  <c r="F60" i="2"/>
  <c r="E60" i="2"/>
  <c r="B11" i="2" s="1"/>
  <c r="F54" i="2"/>
  <c r="E54" i="2"/>
  <c r="B10" i="2" s="1"/>
  <c r="F49" i="2"/>
  <c r="E49" i="2"/>
  <c r="B9" i="2" s="1"/>
  <c r="F45" i="2"/>
  <c r="E45" i="2"/>
  <c r="B8" i="2" s="1"/>
  <c r="F34" i="2"/>
  <c r="B12" i="2" l="1"/>
  <c r="E31" i="1"/>
  <c r="E49" i="1" l="1"/>
  <c r="E54" i="1"/>
  <c r="B10" i="1" s="1"/>
  <c r="E60" i="1"/>
  <c r="B11" i="1" s="1"/>
  <c r="B9" i="1"/>
  <c r="F60" i="1"/>
  <c r="F54" i="1"/>
  <c r="E45" i="1"/>
  <c r="B8" i="1" s="1"/>
  <c r="F49" i="1"/>
  <c r="F45" i="1"/>
  <c r="F34" i="1"/>
  <c r="E34" i="1"/>
  <c r="B7" i="1" s="1"/>
  <c r="B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Sarria, Manuel (HT)</author>
  </authors>
  <commentList>
    <comment ref="D25" authorId="0" shapeId="0" xr:uid="{F69EAC59-1ABB-4606-93C5-608845323BA0}">
      <text>
        <r>
          <rPr>
            <b/>
            <sz val="9"/>
            <color indexed="81"/>
            <rFont val="Tahoma"/>
            <family val="2"/>
          </rPr>
          <t>Sarria, Manuel (HT):</t>
        </r>
        <r>
          <rPr>
            <sz val="9"/>
            <color indexed="81"/>
            <rFont val="Tahoma"/>
            <family val="2"/>
          </rPr>
          <t xml:space="preserve">
Transition Grant</t>
        </r>
      </text>
    </comment>
    <comment ref="D27" authorId="0" shapeId="0" xr:uid="{7F83204B-6EBC-4FC3-B6EE-B5B7EFE9FCD0}">
      <text>
        <r>
          <rPr>
            <b/>
            <sz val="9"/>
            <color indexed="81"/>
            <rFont val="Tahoma"/>
            <family val="2"/>
          </rPr>
          <t>Sarria, Manuel (HT):</t>
        </r>
        <r>
          <rPr>
            <sz val="9"/>
            <color indexed="81"/>
            <rFont val="Tahoma"/>
            <family val="2"/>
          </rPr>
          <t xml:space="preserve">
Replacement Grant</t>
        </r>
      </text>
    </comment>
    <comment ref="D28" authorId="0" shapeId="0" xr:uid="{D56132DC-DCEC-4384-99BE-942D234A6742}">
      <text>
        <r>
          <rPr>
            <b/>
            <sz val="9"/>
            <color indexed="81"/>
            <rFont val="Tahoma"/>
            <family val="2"/>
          </rPr>
          <t>Sarria, Manuel (HT):</t>
        </r>
        <r>
          <rPr>
            <sz val="9"/>
            <color indexed="81"/>
            <rFont val="Tahoma"/>
            <family val="2"/>
          </rPr>
          <t xml:space="preserve">
Transition Grant</t>
        </r>
      </text>
    </comment>
    <comment ref="D29" authorId="0" shapeId="0" xr:uid="{D9B8C77C-0FED-4548-81B7-893595FB8366}">
      <text>
        <r>
          <rPr>
            <b/>
            <sz val="9"/>
            <color indexed="81"/>
            <rFont val="Tahoma"/>
            <family val="2"/>
          </rPr>
          <t>Sarria, Manuel (HT):</t>
        </r>
        <r>
          <rPr>
            <sz val="9"/>
            <color indexed="81"/>
            <rFont val="Tahoma"/>
            <family val="2"/>
          </rPr>
          <t xml:space="preserve">
Transition Grant</t>
        </r>
      </text>
    </comment>
    <comment ref="D30" authorId="0" shapeId="0" xr:uid="{DF7965C0-B2A9-4064-88AB-D4CEABC0DE52}">
      <text>
        <r>
          <rPr>
            <b/>
            <sz val="9"/>
            <color indexed="81"/>
            <rFont val="Tahoma"/>
            <family val="2"/>
          </rPr>
          <t>Sarria, Manuel (HT):</t>
        </r>
        <r>
          <rPr>
            <sz val="9"/>
            <color indexed="81"/>
            <rFont val="Tahoma"/>
            <family val="2"/>
          </rPr>
          <t xml:space="preserve">
Transition Grant</t>
        </r>
      </text>
    </comment>
    <comment ref="D32" authorId="0" shapeId="0" xr:uid="{694DB08A-F7D8-4C53-8722-8D5568E940DB}">
      <text>
        <r>
          <rPr>
            <b/>
            <sz val="9"/>
            <color indexed="81"/>
            <rFont val="Tahoma"/>
            <family val="2"/>
          </rPr>
          <t>Sarria, Manuel (HT):</t>
        </r>
        <r>
          <rPr>
            <sz val="9"/>
            <color indexed="81"/>
            <rFont val="Tahoma"/>
            <family val="2"/>
          </rPr>
          <t xml:space="preserve">
Transition Grant</t>
        </r>
      </text>
    </comment>
    <comment ref="D33" authorId="0" shapeId="0" xr:uid="{D086EE48-A72C-4AE5-9412-55D280856657}">
      <text>
        <r>
          <rPr>
            <b/>
            <sz val="9"/>
            <color indexed="81"/>
            <rFont val="Tahoma"/>
            <family val="2"/>
          </rPr>
          <t>Sarria, Manuel (HT):</t>
        </r>
        <r>
          <rPr>
            <sz val="9"/>
            <color indexed="81"/>
            <rFont val="Tahoma"/>
            <family val="2"/>
          </rPr>
          <t xml:space="preserve">
Replacement Grant</t>
        </r>
      </text>
    </comment>
    <comment ref="D38" authorId="0" shapeId="0" xr:uid="{A2AE002D-3582-47DD-BCF3-DDA5AE8633E5}">
      <text>
        <r>
          <rPr>
            <b/>
            <sz val="9"/>
            <color indexed="81"/>
            <rFont val="Tahoma"/>
            <family val="2"/>
          </rPr>
          <t>Sarria, Manuel (HT):</t>
        </r>
        <r>
          <rPr>
            <sz val="9"/>
            <color indexed="81"/>
            <rFont val="Tahoma"/>
            <family val="2"/>
          </rPr>
          <t xml:space="preserve">
Expansion</t>
        </r>
      </text>
    </comment>
    <comment ref="D52" authorId="0" shapeId="0" xr:uid="{FDD749C3-0B60-4B15-9063-19FD7B38B11D}">
      <text>
        <r>
          <rPr>
            <b/>
            <sz val="9"/>
            <color indexed="81"/>
            <rFont val="Tahoma"/>
            <family val="2"/>
          </rPr>
          <t>Sarria, Manuel (HT):</t>
        </r>
        <r>
          <rPr>
            <sz val="9"/>
            <color indexed="81"/>
            <rFont val="Tahoma"/>
            <family val="2"/>
          </rPr>
          <t xml:space="preserve">
Transition Grant</t>
        </r>
      </text>
    </comment>
    <comment ref="D53" authorId="0" shapeId="0" xr:uid="{C441E9EB-52B3-41F6-9AE6-71CC564D170E}">
      <text>
        <r>
          <rPr>
            <b/>
            <sz val="9"/>
            <color indexed="81"/>
            <rFont val="Tahoma"/>
            <family val="2"/>
          </rPr>
          <t>Sarria, Manuel (HT):</t>
        </r>
        <r>
          <rPr>
            <sz val="9"/>
            <color indexed="81"/>
            <rFont val="Tahoma"/>
            <family val="2"/>
          </rPr>
          <t xml:space="preserve">
Transition Grant</t>
        </r>
      </text>
    </comment>
    <comment ref="D57" authorId="0" shapeId="0" xr:uid="{73E2474B-DA88-4E56-B5B5-B43E9A955BEA}">
      <text>
        <r>
          <rPr>
            <b/>
            <sz val="9"/>
            <color indexed="81"/>
            <rFont val="Tahoma"/>
            <family val="2"/>
          </rPr>
          <t>Sarria, Manuel (HT):</t>
        </r>
        <r>
          <rPr>
            <sz val="9"/>
            <color indexed="81"/>
            <rFont val="Tahoma"/>
            <family val="2"/>
          </rPr>
          <t xml:space="preserve">
Healthcare Leveraging
</t>
        </r>
      </text>
    </comment>
    <comment ref="D66" authorId="0" shapeId="0" xr:uid="{A5ED5B6B-4762-4276-960E-95D52AE3E0FA}">
      <text>
        <r>
          <rPr>
            <b/>
            <sz val="9"/>
            <color indexed="81"/>
            <rFont val="Tahoma"/>
            <family val="2"/>
          </rPr>
          <t>Sarria, Manuel (HT):</t>
        </r>
        <r>
          <rPr>
            <sz val="9"/>
            <color indexed="81"/>
            <rFont val="Tahoma"/>
            <family val="2"/>
          </rPr>
          <t xml:space="preserve">
F&amp;B Housing Leverage $524,383 (25% of award to doubles as match)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Sarria, Manuel (HT)</author>
  </authors>
  <commentList>
    <comment ref="C4" authorId="0" shapeId="0" xr:uid="{6C293A04-D4F4-42D9-8428-1105E08F720E}">
      <text>
        <r>
          <rPr>
            <b/>
            <sz val="9"/>
            <color indexed="81"/>
            <rFont val="Tahoma"/>
            <family val="2"/>
          </rPr>
          <t>Sarria, Manuel (HT):</t>
        </r>
        <r>
          <rPr>
            <sz val="9"/>
            <color indexed="81"/>
            <rFont val="Tahoma"/>
            <family val="2"/>
          </rPr>
          <t xml:space="preserve">
Transition Grant</t>
        </r>
      </text>
    </comment>
    <comment ref="C6" authorId="0" shapeId="0" xr:uid="{2DB2FB71-8DA6-4AA8-9DFF-98F248E4517F}">
      <text>
        <r>
          <rPr>
            <b/>
            <sz val="9"/>
            <color indexed="81"/>
            <rFont val="Tahoma"/>
            <family val="2"/>
          </rPr>
          <t>Sarria, Manuel (HT):</t>
        </r>
        <r>
          <rPr>
            <sz val="9"/>
            <color indexed="81"/>
            <rFont val="Tahoma"/>
            <family val="2"/>
          </rPr>
          <t xml:space="preserve">
Replacement Grant</t>
        </r>
      </text>
    </comment>
    <comment ref="C7" authorId="0" shapeId="0" xr:uid="{33D8E5F9-EBAC-4C73-87E1-26793D58D1A0}">
      <text>
        <r>
          <rPr>
            <b/>
            <sz val="9"/>
            <color indexed="81"/>
            <rFont val="Tahoma"/>
            <family val="2"/>
          </rPr>
          <t>Sarria, Manuel (HT):</t>
        </r>
        <r>
          <rPr>
            <sz val="9"/>
            <color indexed="81"/>
            <rFont val="Tahoma"/>
            <family val="2"/>
          </rPr>
          <t xml:space="preserve">
Transition Grant</t>
        </r>
      </text>
    </comment>
    <comment ref="C8" authorId="0" shapeId="0" xr:uid="{CAFB993C-7330-4008-BD4F-87FA78A1996A}">
      <text>
        <r>
          <rPr>
            <b/>
            <sz val="9"/>
            <color indexed="81"/>
            <rFont val="Tahoma"/>
            <family val="2"/>
          </rPr>
          <t>Sarria, Manuel (HT):</t>
        </r>
        <r>
          <rPr>
            <sz val="9"/>
            <color indexed="81"/>
            <rFont val="Tahoma"/>
            <family val="2"/>
          </rPr>
          <t xml:space="preserve">
Transition Grant</t>
        </r>
      </text>
    </comment>
    <comment ref="C9" authorId="0" shapeId="0" xr:uid="{9258F5C2-8C09-4D70-9D42-629F372E6846}">
      <text>
        <r>
          <rPr>
            <b/>
            <sz val="9"/>
            <color indexed="81"/>
            <rFont val="Tahoma"/>
            <family val="2"/>
          </rPr>
          <t>Sarria, Manuel (HT):</t>
        </r>
        <r>
          <rPr>
            <sz val="9"/>
            <color indexed="81"/>
            <rFont val="Tahoma"/>
            <family val="2"/>
          </rPr>
          <t xml:space="preserve">
Transition Grant</t>
        </r>
      </text>
    </comment>
    <comment ref="C11" authorId="0" shapeId="0" xr:uid="{7B185796-D252-4A7C-B41F-91601DEEC11E}">
      <text>
        <r>
          <rPr>
            <b/>
            <sz val="9"/>
            <color indexed="81"/>
            <rFont val="Tahoma"/>
            <family val="2"/>
          </rPr>
          <t>Sarria, Manuel (HT):</t>
        </r>
        <r>
          <rPr>
            <sz val="9"/>
            <color indexed="81"/>
            <rFont val="Tahoma"/>
            <family val="2"/>
          </rPr>
          <t xml:space="preserve">
Transition Grant</t>
        </r>
      </text>
    </comment>
    <comment ref="C12" authorId="0" shapeId="0" xr:uid="{0F6F3AE1-E757-4AAA-B845-4DEA4661BD0B}">
      <text>
        <r>
          <rPr>
            <b/>
            <sz val="9"/>
            <color indexed="81"/>
            <rFont val="Tahoma"/>
            <family val="2"/>
          </rPr>
          <t>Sarria, Manuel (HT):</t>
        </r>
        <r>
          <rPr>
            <sz val="9"/>
            <color indexed="81"/>
            <rFont val="Tahoma"/>
            <family val="2"/>
          </rPr>
          <t xml:space="preserve">
Replacement Grant</t>
        </r>
      </text>
    </comment>
    <comment ref="C17" authorId="0" shapeId="0" xr:uid="{8F181AB8-6BE8-4FE1-BF8E-209883CE7507}">
      <text>
        <r>
          <rPr>
            <b/>
            <sz val="9"/>
            <color indexed="81"/>
            <rFont val="Tahoma"/>
            <family val="2"/>
          </rPr>
          <t>Sarria, Manuel (HT):</t>
        </r>
        <r>
          <rPr>
            <sz val="9"/>
            <color indexed="81"/>
            <rFont val="Tahoma"/>
            <family val="2"/>
          </rPr>
          <t xml:space="preserve">
Expansion</t>
        </r>
      </text>
    </comment>
    <comment ref="C31" authorId="0" shapeId="0" xr:uid="{2A3A6B50-591A-45C7-B813-86F087ACD0D9}">
      <text>
        <r>
          <rPr>
            <b/>
            <sz val="9"/>
            <color indexed="81"/>
            <rFont val="Tahoma"/>
            <family val="2"/>
          </rPr>
          <t>Sarria, Manuel (HT):</t>
        </r>
        <r>
          <rPr>
            <sz val="9"/>
            <color indexed="81"/>
            <rFont val="Tahoma"/>
            <family val="2"/>
          </rPr>
          <t xml:space="preserve">
Transition Grant</t>
        </r>
      </text>
    </comment>
    <comment ref="C32" authorId="0" shapeId="0" xr:uid="{61870491-DE81-41EC-A0E3-06089D5A4ACC}">
      <text>
        <r>
          <rPr>
            <b/>
            <sz val="9"/>
            <color indexed="81"/>
            <rFont val="Tahoma"/>
            <family val="2"/>
          </rPr>
          <t>Sarria, Manuel (HT):</t>
        </r>
        <r>
          <rPr>
            <sz val="9"/>
            <color indexed="81"/>
            <rFont val="Tahoma"/>
            <family val="2"/>
          </rPr>
          <t xml:space="preserve">
Transition Grant</t>
        </r>
      </text>
    </comment>
  </commentList>
</comments>
</file>

<file path=xl/sharedStrings.xml><?xml version="1.0" encoding="utf-8"?>
<sst xmlns="http://schemas.openxmlformats.org/spreadsheetml/2006/main" count="1481" uniqueCount="227">
  <si>
    <t>RFA Score Sheet</t>
  </si>
  <si>
    <t>Reviewer name:</t>
  </si>
  <si>
    <t>Applicant Name:</t>
  </si>
  <si>
    <t>Project Name:</t>
  </si>
  <si>
    <t>SECTION</t>
  </si>
  <si>
    <t>Points Awarded</t>
  </si>
  <si>
    <t>AVAILABLE POINTS</t>
  </si>
  <si>
    <t>A. Applicant Experience and Performance</t>
  </si>
  <si>
    <t>B. Scope of Services</t>
  </si>
  <si>
    <t>C. Applicant Capacity and Performance</t>
  </si>
  <si>
    <t>D. Financial</t>
  </si>
  <si>
    <t>E. Bonus Points</t>
  </si>
  <si>
    <t>Total</t>
  </si>
  <si>
    <t>Reviewer Notes (Notes are required for scores of 1 point):</t>
  </si>
  <si>
    <t>A: APPLICANT EXPERIENCE AND PERFORMANCE</t>
  </si>
  <si>
    <t>POINTS AWARDED</t>
  </si>
  <si>
    <t>Past experience of applicant, its employees, or its partners/subcontractors in providing the solicited service (new PSH projects must describe working with seniors, physical and developmental disabilities), identifying match, maximizing the use of mainstream resources, partnering with other organizations when needed to provide comprehensive supportive services, using data and people with lived expertise to make decisions.                                                        Source: Project Application - C. Experience #1</t>
  </si>
  <si>
    <t>Proposer’s audit finding(s) are resolved or applicant provided an acceptable explanation.                                                                                                               Source: Project Application - C. Experience #4</t>
  </si>
  <si>
    <t>Proposer intake procedures describe how they collect data to verify lawful presence for persons referred into TH and PH, how homeless verification is obtained (and chronic homeless verification for PSH), how disability verification is obtained, and what documents are collected to calculate client income. Proposal describes how documents are stored electronically and available for review by CoC staff.                                                                                             Source: Project Application - C. Experience #5</t>
  </si>
  <si>
    <t>Section Total</t>
  </si>
  <si>
    <t>B: SCOPE OF SERVICES</t>
  </si>
  <si>
    <t>Proposal describes the target population to be served, which aligns with new federal goals.                                                                                                 Source: Project Application - E. Project Description #1</t>
  </si>
  <si>
    <t xml:space="preserve">Proposal describes strategies for increasing employment income for persons served.                                                                                                     Source: Project Application - F. Supp Services for Participants </t>
  </si>
  <si>
    <t>Proposal describes the anticipated outcomes (eg. 50% of persons will be employed by project exit). Street Outreach applications describe their partnerships with law enforcement. Transitional Housing (TH) applications show that at least 50% of persons served exited to permanent destinations, and 50% achieved employment income. Permanent Housing applicants describe their rate of securing and retaining PH for participants. CE applicants show their rate of securing PH for persons served.                                                                                           Source: Project Application - E. Project Description #1 or                              C. Experience #1</t>
  </si>
  <si>
    <t>Proposal describes how behavioral health services will be rendered (must be on-site for TH and PH). TH applications describe meeting the 40 hour supportive service requirements (virtual coursework will not exceed 25% of the curriculum).                                                                                       Source: Project Application - E. Project Description #1</t>
  </si>
  <si>
    <t>Proposal describes how healthcare and housing resources are leveraged through third-party payors, and ideally suited to meet the solicitation goals.                                                                                                                                                                           Source: Project Application - C. Experience #2 or                                            F. Supportive Service for Participants #1</t>
  </si>
  <si>
    <t>Proposal outlines specific plan for ensuring program participants will be assisted to obtain the benefits of mainstream social and employment programs for which they are eligible (e.g. Medicare, Medicaid, SSI, Food Stamps, local Workforce office, early childhood education)                     Source: Project Application - F. Supp Services for Participants #3</t>
  </si>
  <si>
    <t>Applicant provides evidence of existing or future partnerships to support proposal (MOU(s) attached)                                                                                                                       Source: Project Application – E. Project Description #1 &amp;                    Application Attachments</t>
  </si>
  <si>
    <t>Applicant seeking Permanent or Transitional Housing describes how project will impose mandatory service participation requirements. CE and Street Outreach proposals describe how they will engage unsheltered persons who are service resistant                                                                                                                     Source: Project Application - E. Project Description #1 &amp;                     Application Attachments</t>
  </si>
  <si>
    <t>C: APPLICANT CAPACITY AND PERFORMANCE</t>
  </si>
  <si>
    <t>Proposed timeline for project implementation and occupancy is reasonable – no later than 6 months after the award of funds or by the timeline proposed in the RFA.                                                                                                                 Source: Project Application - E. Project Description #2</t>
  </si>
  <si>
    <t>D: FINANCIAL</t>
  </si>
  <si>
    <t>Proposed project budget is:                                                                           a.    clear, as evidenced by following the HUD budget categories                                                                     b.    detailed, as evidenced by a comprehensive budget narrative                                               c.    reasonable, as evidenced by including only allowable activities, and     d.    cost effective, as compared to other projects providing the same component                                                                                                        Source: Project Application Attachment – Budget</t>
  </si>
  <si>
    <t xml:space="preserve">Applicants have financial systems in place to successfully execute the solicited activities. The organizations management structure includes a description of internal and external controls and the financial accounting system used.                                                                                                    Source: Project Application - C. Experience #3 </t>
  </si>
  <si>
    <t>E: BONUS POINTS</t>
  </si>
  <si>
    <t>Project is in an Opportunity Zone                                                                Source: Project Application - D. Project Detail</t>
  </si>
  <si>
    <t xml:space="preserve">PSH proposals reallocate to create new PSH (4 points), or                        TH or PSH proposal adopts a shared housing approach (4 points), or     PSH proposal that leverages ALL Supportive Services (4 points).                      Source: Project Application     </t>
  </si>
  <si>
    <t>Projects that reallocate PH to create new TH (4 points), or                     TH proposals using a site-based approach (4 points).                                     Source: Project Application - D. Project Detail</t>
  </si>
  <si>
    <r>
      <t>Performance</t>
    </r>
    <r>
      <rPr>
        <sz val="11"/>
        <color rgb="FFFF0000"/>
        <rFont val="Times New Roman"/>
        <family val="1"/>
      </rPr>
      <t xml:space="preserve">: HMIS Annual Progress Reports for similar projects reflect achievement of HUD priorities (1) exits to Permanent Housing at least 50% [6 points], (2) increase household employment income at least 50% [6 points], (3) a low error rate in the collection of personal identifying information (excluding SSN), universal data elements, income and housing data, chronic homelessness, contacts for SO, and bed nights for ES [2 points], and (4) timeliness of data entry [2 points].                                                                                           </t>
    </r>
    <r>
      <rPr>
        <b/>
        <i/>
        <sz val="11"/>
        <color rgb="FFFF0000"/>
        <rFont val="Times New Roman"/>
        <family val="1"/>
      </rPr>
      <t>New Agencies not participating in HMIS or Victim Service Providers: a record of system performance from an equivalent database that is validated by a third party payer, and a compelling explanation of the agency’s connections to this community which positions them to serve homeless households considering the HUD priorities and achievement of HUD System Performance Measures</t>
    </r>
    <r>
      <rPr>
        <i/>
        <sz val="11"/>
        <color rgb="FFFF0000"/>
        <rFont val="Times New Roman"/>
        <family val="1"/>
      </rPr>
      <t xml:space="preserve">.                </t>
    </r>
    <r>
      <rPr>
        <sz val="11"/>
        <color rgb="FFFF0000"/>
        <rFont val="Times New Roman"/>
        <family val="1"/>
      </rPr>
      <t xml:space="preserve">                                               </t>
    </r>
    <r>
      <rPr>
        <i/>
        <sz val="11"/>
        <color rgb="FFFF0000"/>
        <rFont val="Times New Roman"/>
        <family val="1"/>
      </rPr>
      <t xml:space="preserve">
</t>
    </r>
    <r>
      <rPr>
        <sz val="11"/>
        <color rgb="FFFF0000"/>
        <rFont val="Times New Roman"/>
        <family val="1"/>
      </rPr>
      <t>Source:
1.APR Q23c: Percentage of persons exiting to positive housing destinations
2.APR Q19a2: Number of Adults with Any Income (i.e. Total income column) Performance measure: Percent of Persons who accomplished this Measure
3.APR Q.6a, 6b, 6c, 6d &amp; 6f below 10%
4.APR Q.6e most of the data entered in 6 days or less</t>
    </r>
  </si>
  <si>
    <t>Manny Sarria</t>
  </si>
  <si>
    <t>Camillus House</t>
  </si>
  <si>
    <t>Verde Gardens</t>
  </si>
  <si>
    <t>Mother Seton</t>
  </si>
  <si>
    <t>Carrfour</t>
  </si>
  <si>
    <t>Villa Aurora</t>
  </si>
  <si>
    <t>Properties not in an opportunity zone when using this map: https://gis-mdc.opendata.arcgis.com/datasets/MDC::qualified-opportunity-zones/explore?location=25.525918%2C-80.431409%2C13.15. No reallocation points as this is a renewal project application.</t>
  </si>
  <si>
    <t>The FY24 audit was late. Property not in an opportunity zone when using this map: https://gis-mdc.opendata.arcgis.com/datasets/MDC::qualified-opportunity-zones/explore?location=25.525918%2C-80.431409%2C13.15. No reallocation points as this is a renewal project application.</t>
  </si>
  <si>
    <t>Northside Commons</t>
  </si>
  <si>
    <t>Rivermont</t>
  </si>
  <si>
    <t>Little Haiti</t>
  </si>
  <si>
    <t>Casa Matias</t>
  </si>
  <si>
    <t>Income performance metric was below scoring threshold. Properties not in an opportunity zone when using this map: https://gis-mdc.opendata.arcgis.com/datasets/MDC::qualified-opportunity-zones/explore?location=25.525918%2C-80.431409%2C13.15. No reallocation points as this is a renewal project application.</t>
  </si>
  <si>
    <t>Harding Village</t>
  </si>
  <si>
    <t>Applicant failed to submit service participation requirements for this project application. Properties not in an opportunity zone when using this map: https://gis-mdc.opendata.arcgis.com/datasets/MDC::qualified-opportunity-zones/explore?location=25.525918%2C-80.431409%2C13.15. No reallocation points as this is a renewal project application.</t>
  </si>
  <si>
    <t>Del Prado</t>
  </si>
  <si>
    <t>Citrus</t>
  </si>
  <si>
    <t>Ethyl Elan</t>
  </si>
  <si>
    <t>Performance for income growth and exits to permanent destinations was below scoring threshold. Properties not in an opportunity zone when using this map: https://gis-mdc.opendata.arcgis.com/datasets/MDC::qualified-opportunity-zones/explore?location=25.525918%2C-80.431409%2C13.15. No reallocation points as this is a renewal project application.</t>
  </si>
  <si>
    <t>No service participation agreement submitted. This is a scattered site project that is not eligible for opportunity zone points. No reallocation points as this is a renewal project application.</t>
  </si>
  <si>
    <t>City of Miami</t>
  </si>
  <si>
    <t>MHAP</t>
  </si>
  <si>
    <t>Performance outcome for income growth was below the scoring threshold. This is a SO project that is not eligible for opportunity zone points. No reallocation points as this is a renewal project application.</t>
  </si>
  <si>
    <t>Hand Up</t>
  </si>
  <si>
    <t>City of Miami Beach</t>
  </si>
  <si>
    <t>Performance outcome for income growth and exits to positive destinations was below the scoring threshold. This is a SO project that is not eligible for opportunity zone points. No reallocation points as this is a renewal project application.</t>
  </si>
  <si>
    <t>City of Miami Beach Outreach</t>
  </si>
  <si>
    <t>DGCMHC</t>
  </si>
  <si>
    <t>Hope Gardens</t>
  </si>
  <si>
    <t>This project is not eligible for opportunity zone points. No reallocation points as this is a renewal project application.</t>
  </si>
  <si>
    <t>Mayfair</t>
  </si>
  <si>
    <t>New Hope</t>
  </si>
  <si>
    <t>Pathways</t>
  </si>
  <si>
    <t>NHCMHC</t>
  </si>
  <si>
    <t>J. Moss</t>
  </si>
  <si>
    <t>The response to support service agreement was N/A. This project is not eligible for opportunity zone points. No reallocation points as this is a renewal project application.</t>
  </si>
  <si>
    <t>Miami Recovery Project</t>
  </si>
  <si>
    <t>ARC</t>
  </si>
  <si>
    <t>Tier</t>
  </si>
  <si>
    <t>Rank</t>
  </si>
  <si>
    <t>Applicant</t>
  </si>
  <si>
    <t>Project Name</t>
  </si>
  <si>
    <t>Grant Number</t>
  </si>
  <si>
    <r>
      <rPr>
        <b/>
        <sz val="11"/>
        <rFont val="Aptos Narrow"/>
        <family val="2"/>
        <scheme val="minor"/>
      </rPr>
      <t>Project Component</t>
    </r>
    <r>
      <rPr>
        <sz val="11"/>
        <rFont val="Aptos Narrow"/>
        <family val="2"/>
        <scheme val="minor"/>
      </rPr>
      <t xml:space="preserve">                                                                                                                                                                                                                                                                                                                                                                                                                                                                                                                           </t>
    </r>
  </si>
  <si>
    <t>Total Points</t>
  </si>
  <si>
    <t>Requested Funds</t>
  </si>
  <si>
    <t>GIW ARD</t>
  </si>
  <si>
    <t>Rejected/ Reallocated Funds</t>
  </si>
  <si>
    <t>Camillus House, Inc</t>
  </si>
  <si>
    <t>FL0344L4D002413</t>
  </si>
  <si>
    <t>PH</t>
  </si>
  <si>
    <t>Mother Seton PH</t>
  </si>
  <si>
    <t>Carrfour Supportive Housing, Inc.</t>
  </si>
  <si>
    <t>Villa, Royalton, Amistad Consolidation</t>
  </si>
  <si>
    <t>FL0442L4D002413</t>
  </si>
  <si>
    <t>FL0918L4D002403</t>
  </si>
  <si>
    <t>Rivermont House</t>
  </si>
  <si>
    <t>FL0223L4D002417</t>
  </si>
  <si>
    <t>Little Haiti, Little River and Coalition Consolidation</t>
  </si>
  <si>
    <t>FL0202L4D002417</t>
  </si>
  <si>
    <t>FL0390L4D002412</t>
  </si>
  <si>
    <t>Harding and Liberty Consolidation</t>
  </si>
  <si>
    <t>FL0185L4D002417</t>
  </si>
  <si>
    <t>Del Prado and Karis Consolidation</t>
  </si>
  <si>
    <t>FL0657L4D002408</t>
  </si>
  <si>
    <t>Citrus Health Network, Inc.</t>
  </si>
  <si>
    <t>Ethyl Elan Apartments Consolidation</t>
  </si>
  <si>
    <t>FL0182L4D002417</t>
  </si>
  <si>
    <t>Miami Homeless Assistance Program Consolidation</t>
  </si>
  <si>
    <t>FL0211L4D002417</t>
  </si>
  <si>
    <t>SSO</t>
  </si>
  <si>
    <t>FL0936H4D002200</t>
  </si>
  <si>
    <t>ARD</t>
  </si>
  <si>
    <t>FL0177L4D002417</t>
  </si>
  <si>
    <t>Douglas Gardens Community Mental Health Center, Inc.</t>
  </si>
  <si>
    <t>Hope Gardens Consolidation</t>
  </si>
  <si>
    <t>FL0169L4D002417</t>
  </si>
  <si>
    <t>FL0209L4D002417</t>
  </si>
  <si>
    <t>New Hope CORPS</t>
  </si>
  <si>
    <t>FL0937H4D002200</t>
  </si>
  <si>
    <t>New Horizons Community Mental Health Center, Inc.</t>
  </si>
  <si>
    <t>J. Moss Consolidation</t>
  </si>
  <si>
    <t>FL0312L4D002416</t>
  </si>
  <si>
    <t>Miami Recovery Project, Inc.</t>
  </si>
  <si>
    <t xml:space="preserve">A.R.C. </t>
  </si>
  <si>
    <t>FL0939H4D002200</t>
  </si>
  <si>
    <t>TH</t>
  </si>
  <si>
    <t>Educate Tomorrow, Inc.</t>
  </si>
  <si>
    <t>Educate Tomorrow: Youth CE Program</t>
  </si>
  <si>
    <t>FL1053Y4D002200</t>
  </si>
  <si>
    <t>Educate Tomorrow</t>
  </si>
  <si>
    <t>FL0938H4D002200</t>
  </si>
  <si>
    <t>Educate Tomorrow: Youth Success Program</t>
  </si>
  <si>
    <t>FL1054Y4D002200</t>
  </si>
  <si>
    <t>The Health Council of South Florida, Inc.</t>
  </si>
  <si>
    <t>Shift 4 Youth</t>
  </si>
  <si>
    <t>M.U.J.E.R., Inc.</t>
  </si>
  <si>
    <t>Safe Housing for DV &amp; Sexual Assault Survivors</t>
  </si>
  <si>
    <t>Community Services Dept., Miami-Dade County</t>
  </si>
  <si>
    <t>Victim Housing Assistance Program, fka. MDC Domestic Violence Rapid Re-Housing Project</t>
  </si>
  <si>
    <t>Better Way of Miami, Inc</t>
  </si>
  <si>
    <t>Better Way Street Outreach</t>
  </si>
  <si>
    <t>Better Way Apts and Westwing</t>
  </si>
  <si>
    <t xml:space="preserve">Better Way of Miami Transitional Housing Program </t>
  </si>
  <si>
    <t>Specialized Street Outreach</t>
  </si>
  <si>
    <t>Drop-in Day Center Services</t>
  </si>
  <si>
    <t>Camillus House Transitional Housing</t>
  </si>
  <si>
    <t>Cedar's Court PSH</t>
  </si>
  <si>
    <t>Care Resource, Inc.</t>
  </si>
  <si>
    <t xml:space="preserve">Care Resource - CoC Permanent Supportive Housing </t>
  </si>
  <si>
    <t>Scattered Site Transitional Housing (TH)</t>
  </si>
  <si>
    <t>Site Based Transitional Housing Program</t>
  </si>
  <si>
    <t>Housing Act Transitional</t>
  </si>
  <si>
    <t>SOS</t>
  </si>
  <si>
    <t>Rise</t>
  </si>
  <si>
    <t>Project Shine</t>
  </si>
  <si>
    <t>Guiding Light</t>
  </si>
  <si>
    <t>Fundacion Hermanos de la Calle, Inc.</t>
  </si>
  <si>
    <t>Camino TH</t>
  </si>
  <si>
    <t>Love Attack Plus</t>
  </si>
  <si>
    <t>Ladies of Hope Ministries, Inc.</t>
  </si>
  <si>
    <t>Hope House Miami</t>
  </si>
  <si>
    <t>Mary and Elizabeth's House Corp</t>
  </si>
  <si>
    <t>Mary and Elizabeth's Transitional Housing Program</t>
  </si>
  <si>
    <t>MRP NOFO New Project</t>
  </si>
  <si>
    <t>Miami Rescue Mission Clinic</t>
  </si>
  <si>
    <t>Mission Behavioral Health and Recovery Support Program</t>
  </si>
  <si>
    <t>Pathways V After Hours</t>
  </si>
  <si>
    <t>Way Finders Transitional Housing Program</t>
  </si>
  <si>
    <t>Marie Toussaint SSO</t>
  </si>
  <si>
    <t>Prosperity Social and Community Development Group, Inc.</t>
  </si>
  <si>
    <t>PSCDG Supportive Services for Self-Sufficiency (S3)</t>
  </si>
  <si>
    <t>Psychosocial Rehabilitation, Inc. dba. Fellowship House</t>
  </si>
  <si>
    <t>Transitional Housing Grove</t>
  </si>
  <si>
    <t>Permanent Housing Grove</t>
  </si>
  <si>
    <t>Teach Team, Inc.</t>
  </si>
  <si>
    <t>PSH for Workforce Training Program</t>
  </si>
  <si>
    <t>Senior Homemaker Job Placement</t>
  </si>
  <si>
    <t>The Children's Village, Inc.</t>
  </si>
  <si>
    <t>Project Connect</t>
  </si>
  <si>
    <t>The Salvation Army, Inc.</t>
  </si>
  <si>
    <t>The Salvation Army TH Program</t>
  </si>
  <si>
    <t>Volunteers of America Florida, Inc.</t>
  </si>
  <si>
    <t>Hogar I</t>
  </si>
  <si>
    <t>Hogar II</t>
  </si>
  <si>
    <t>Hogar SSO</t>
  </si>
  <si>
    <t>Type</t>
  </si>
  <si>
    <t>SO</t>
  </si>
  <si>
    <t>PSH</t>
  </si>
  <si>
    <t>YHDP-Rplcmnt</t>
  </si>
  <si>
    <t>YHDP CE</t>
  </si>
  <si>
    <t>CE</t>
  </si>
  <si>
    <t>PB-TH-Reallocation</t>
  </si>
  <si>
    <t>DV-TH-Reallocation</t>
  </si>
  <si>
    <t>DV Bonus</t>
  </si>
  <si>
    <t>CoC Bonus</t>
  </si>
  <si>
    <t>PB-TH-Reallocation of PBRA</t>
  </si>
  <si>
    <t>Beds Created</t>
  </si>
  <si>
    <t>Recommended</t>
  </si>
  <si>
    <t>Normal Track: Renewal Projects</t>
  </si>
  <si>
    <t>Normal Track: New Projects</t>
  </si>
  <si>
    <t>Miami-Dade County</t>
  </si>
  <si>
    <t>This is a CE project that is not eligible for opportunity zone points. No reallocation points as this is a renewal project application.</t>
  </si>
  <si>
    <t>RRH</t>
  </si>
  <si>
    <t>Street Outrech</t>
  </si>
  <si>
    <t>Drop-In Center</t>
  </si>
  <si>
    <t>Applications</t>
  </si>
  <si>
    <t>Balance</t>
  </si>
  <si>
    <t>Employment &amp; MH (Lotus MOU)</t>
  </si>
  <si>
    <t>Health and Bx'l</t>
  </si>
  <si>
    <t xml:space="preserve">Case Mgt, Bx'l &amp; life skills </t>
  </si>
  <si>
    <t>Bx'l, Employment &amp; benefit enrollment</t>
  </si>
  <si>
    <t>55+ Bx'l + Health, Case Mgt &amp; employment</t>
  </si>
  <si>
    <t xml:space="preserve">Bx'l + Health &amp; Case Mgt </t>
  </si>
  <si>
    <t>Case Mgt, Bx'l, housing nav. &amp; employment</t>
  </si>
  <si>
    <t>CoC Bonus submitted in the Extended Track</t>
  </si>
  <si>
    <t>Miami-Dade County RRH</t>
  </si>
  <si>
    <t>Tier 1</t>
  </si>
  <si>
    <t>Tier 2</t>
  </si>
  <si>
    <t>DV Bonus submitted in the Normal Track</t>
  </si>
  <si>
    <t xml:space="preserve">Citrus Youth YHDP </t>
  </si>
  <si>
    <t>Del Prado and Karis Expansion</t>
  </si>
  <si>
    <t>Reallocation</t>
  </si>
  <si>
    <t>Lilian</t>
  </si>
  <si>
    <t>Terrell</t>
  </si>
  <si>
    <t>Paul</t>
  </si>
  <si>
    <t>Sam</t>
  </si>
  <si>
    <t>Angela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</si>
</sst>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_(&quot;$&quot;* #,##0_);_(&quot;$&quot;* \(#,##0\);_(&quot;$&quot;* &quot;-&quot;??_);_(@_)"/>
  </numFmts>
  <fonts count="22" x14ac:knownFonts="1">
    <font>
      <sz val="11"/>
      <color theme="1"/>
      <name val="Aptos Narrow"/>
      <family val="2"/>
      <scheme val="minor"/>
    </font>
    <font>
      <sz val="11"/>
      <color theme="1"/>
      <name val="Calibri"/>
      <family val="2"/>
    </font>
    <font>
      <sz val="10"/>
      <color theme="1"/>
      <name val="Calibri"/>
      <family val="2"/>
    </font>
    <font>
      <sz val="11"/>
      <color theme="1"/>
      <name val="Times New Roman"/>
      <family val="1"/>
    </font>
    <font>
      <sz val="12"/>
      <color theme="1"/>
      <name val="Calibri"/>
      <family val="2"/>
    </font>
    <font>
      <b/>
      <sz val="12"/>
      <color theme="1"/>
      <name val="Calibri"/>
      <family val="2"/>
    </font>
    <font>
      <i/>
      <sz val="12"/>
      <color theme="1"/>
      <name val="Calibri"/>
      <family val="2"/>
    </font>
    <font>
      <b/>
      <sz val="14"/>
      <color theme="1"/>
      <name val="Calibri"/>
      <family val="2"/>
    </font>
    <font>
      <b/>
      <sz val="11"/>
      <color rgb="FFFF0000"/>
      <name val="Times New Roman"/>
      <family val="1"/>
    </font>
    <font>
      <sz val="11"/>
      <color rgb="FFFF0000"/>
      <name val="Times New Roman"/>
      <family val="1"/>
    </font>
    <font>
      <b/>
      <i/>
      <sz val="11"/>
      <color rgb="FFFF0000"/>
      <name val="Times New Roman"/>
      <family val="1"/>
    </font>
    <font>
      <i/>
      <sz val="11"/>
      <color rgb="FFFF0000"/>
      <name val="Times New Roman"/>
      <family val="1"/>
    </font>
    <font>
      <sz val="11"/>
      <color theme="1"/>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11"/>
      <color rgb="FF000000"/>
      <name val="Aptos Narrow"/>
      <family val="2"/>
    </font>
    <font>
      <b/>
      <sz val="11"/>
      <color theme="0"/>
      <name val="Aptos Narrow"/>
      <family val="2"/>
      <scheme val="minor"/>
    </font>
    <font>
      <sz val="11"/>
      <color rgb="FFFF0000"/>
      <name val="Aptos Narrow"/>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theme="3" tint="0.59999389629810485"/>
        <bgColor rgb="FF000000"/>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000000"/>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125">
    <xf numFmtId="0" fontId="0" fillId="0" borderId="0" xfId="0"/>
    <xf numFmtId="0" fontId="2" fillId="0" borderId="0" xfId="0" applyFont="1" applyAlignment="1">
      <alignment vertical="center"/>
    </xf>
    <xf numFmtId="0" fontId="4" fillId="0" borderId="3" xfId="0" applyFont="1" applyBorder="1" applyAlignment="1">
      <alignment vertical="center" wrapText="1"/>
    </xf>
    <xf numFmtId="0" fontId="4" fillId="0" borderId="4" xfId="0" applyFont="1" applyBorder="1" applyAlignment="1">
      <alignment horizontal="center" vertical="center" wrapText="1"/>
    </xf>
    <xf numFmtId="0" fontId="4" fillId="0" borderId="0" xfId="0" applyFont="1" applyAlignment="1">
      <alignment vertical="center"/>
    </xf>
    <xf numFmtId="0" fontId="6" fillId="0" borderId="0" xfId="0" applyFont="1" applyAlignment="1">
      <alignment horizontal="left" vertical="center" indent="2"/>
    </xf>
    <xf numFmtId="0" fontId="5"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3"/>
    </xf>
    <xf numFmtId="0" fontId="0" fillId="0" borderId="5" xfId="0" applyBorder="1"/>
    <xf numFmtId="0" fontId="0" fillId="0" borderId="5" xfId="0" applyBorder="1" applyAlignment="1">
      <alignment horizontal="center"/>
    </xf>
    <xf numFmtId="0" fontId="4" fillId="0" borderId="5" xfId="0" applyFont="1" applyBorder="1" applyAlignment="1">
      <alignment horizontal="center" vertical="center" wrapText="1"/>
    </xf>
    <xf numFmtId="0" fontId="1" fillId="0" borderId="5" xfId="0" applyFont="1" applyBorder="1" applyAlignment="1">
      <alignment horizontal="left" vertical="center" wrapText="1" indent="2"/>
    </xf>
    <xf numFmtId="0" fontId="1" fillId="0" borderId="5" xfId="0" applyFont="1" applyBorder="1" applyAlignment="1">
      <alignment horizontal="left" vertical="center" wrapText="1" indent="3"/>
    </xf>
    <xf numFmtId="0" fontId="5" fillId="0" borderId="0" xfId="0" applyFont="1" applyAlignment="1">
      <alignment vertical="center"/>
    </xf>
    <xf numFmtId="0" fontId="15" fillId="2"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5" xfId="0" applyBorder="1" applyAlignment="1" applyProtection="1">
      <alignment horizontal="center" vertical="center"/>
      <protection locked="0"/>
    </xf>
    <xf numFmtId="1" fontId="13" fillId="4" borderId="5" xfId="0" applyNumberFormat="1" applyFont="1" applyFill="1" applyBorder="1" applyAlignment="1">
      <alignment horizontal="center"/>
    </xf>
    <xf numFmtId="165" fontId="0" fillId="4" borderId="5" xfId="1" applyNumberFormat="1" applyFont="1" applyFill="1" applyBorder="1" applyAlignment="1">
      <alignment horizontal="center"/>
    </xf>
    <xf numFmtId="6" fontId="0" fillId="0" borderId="5" xfId="0" applyNumberFormat="1" applyBorder="1"/>
    <xf numFmtId="164" fontId="13" fillId="5" borderId="5" xfId="0" applyNumberFormat="1" applyFont="1" applyFill="1" applyBorder="1" applyAlignment="1">
      <alignment horizontal="center" vertical="center"/>
    </xf>
    <xf numFmtId="0" fontId="16" fillId="0" borderId="0" xfId="0" applyFont="1"/>
    <xf numFmtId="0" fontId="0" fillId="4" borderId="5" xfId="0" applyFill="1" applyBorder="1" applyAlignment="1" applyProtection="1">
      <alignment horizontal="left" vertical="center"/>
      <protection locked="0"/>
    </xf>
    <xf numFmtId="0" fontId="0" fillId="4" borderId="5" xfId="0" applyFill="1" applyBorder="1" applyAlignment="1" applyProtection="1">
      <alignment horizontal="center" vertical="center"/>
      <protection locked="0"/>
    </xf>
    <xf numFmtId="165" fontId="16" fillId="0" borderId="5" xfId="1" applyNumberFormat="1" applyFont="1" applyBorder="1" applyAlignment="1">
      <alignment horizontal="center"/>
    </xf>
    <xf numFmtId="6" fontId="0" fillId="0" borderId="0" xfId="0" applyNumberFormat="1"/>
    <xf numFmtId="165" fontId="16" fillId="4" borderId="5" xfId="1" applyNumberFormat="1" applyFont="1" applyFill="1" applyBorder="1" applyAlignment="1">
      <alignment horizontal="center"/>
    </xf>
    <xf numFmtId="165" fontId="16" fillId="0" borderId="0" xfId="1" applyNumberFormat="1" applyFont="1"/>
    <xf numFmtId="165" fontId="0" fillId="0" borderId="5" xfId="1" applyNumberFormat="1" applyFont="1" applyBorder="1" applyAlignment="1">
      <alignment horizontal="center"/>
    </xf>
    <xf numFmtId="165" fontId="16" fillId="0" borderId="0" xfId="0" applyNumberFormat="1" applyFont="1"/>
    <xf numFmtId="165" fontId="0" fillId="0" borderId="0" xfId="0" applyNumberFormat="1"/>
    <xf numFmtId="0" fontId="17" fillId="0" borderId="5" xfId="0" applyFont="1" applyBorder="1" applyAlignment="1">
      <alignment horizontal="left" vertical="center"/>
    </xf>
    <xf numFmtId="0" fontId="17" fillId="6" borderId="5" xfId="0" applyFont="1" applyFill="1" applyBorder="1" applyAlignment="1">
      <alignment horizontal="center" vertical="center"/>
    </xf>
    <xf numFmtId="0" fontId="16" fillId="0" borderId="5" xfId="0" applyFont="1" applyBorder="1" applyAlignment="1" applyProtection="1">
      <alignment horizontal="left" vertical="center"/>
      <protection locked="0"/>
    </xf>
    <xf numFmtId="1" fontId="13" fillId="3" borderId="5" xfId="0" applyNumberFormat="1" applyFont="1" applyFill="1" applyBorder="1" applyAlignment="1">
      <alignment horizontal="center"/>
    </xf>
    <xf numFmtId="0" fontId="0" fillId="0" borderId="0" xfId="0" applyAlignment="1">
      <alignment horizontal="center"/>
    </xf>
    <xf numFmtId="1" fontId="0" fillId="4" borderId="5" xfId="0" applyNumberFormat="1" applyFill="1" applyBorder="1" applyAlignment="1">
      <alignment horizontal="center"/>
    </xf>
    <xf numFmtId="1" fontId="0" fillId="0" borderId="5" xfId="0" applyNumberFormat="1" applyBorder="1" applyAlignment="1">
      <alignment horizontal="center"/>
    </xf>
    <xf numFmtId="6" fontId="0" fillId="3" borderId="5" xfId="0" applyNumberFormat="1" applyFill="1" applyBorder="1"/>
    <xf numFmtId="0" fontId="0" fillId="0" borderId="9" xfId="0" applyBorder="1"/>
    <xf numFmtId="0" fontId="0" fillId="0" borderId="9" xfId="0" applyBorder="1" applyAlignment="1" applyProtection="1">
      <alignment horizontal="left" vertical="center"/>
      <protection locked="0"/>
    </xf>
    <xf numFmtId="0" fontId="17" fillId="0" borderId="9" xfId="0" applyFont="1" applyBorder="1" applyAlignment="1">
      <alignment horizontal="left" vertical="center"/>
    </xf>
    <xf numFmtId="0" fontId="17" fillId="6" borderId="9" xfId="0" applyFont="1" applyFill="1" applyBorder="1" applyAlignment="1">
      <alignment horizontal="center" vertical="center"/>
    </xf>
    <xf numFmtId="0" fontId="0" fillId="0" borderId="9" xfId="0" applyBorder="1" applyAlignment="1" applyProtection="1">
      <alignment horizontal="center" vertical="center"/>
      <protection locked="0"/>
    </xf>
    <xf numFmtId="1" fontId="0" fillId="4" borderId="9" xfId="0" applyNumberFormat="1" applyFill="1" applyBorder="1" applyAlignment="1">
      <alignment horizontal="center"/>
    </xf>
    <xf numFmtId="165" fontId="0" fillId="4" borderId="9" xfId="1" applyNumberFormat="1" applyFont="1" applyFill="1" applyBorder="1" applyAlignment="1">
      <alignment horizontal="center"/>
    </xf>
    <xf numFmtId="164" fontId="13" fillId="5" borderId="9" xfId="0" applyNumberFormat="1" applyFont="1" applyFill="1" applyBorder="1" applyAlignment="1">
      <alignment horizontal="center" vertical="center"/>
    </xf>
    <xf numFmtId="6" fontId="0" fillId="0" borderId="5" xfId="0" applyNumberFormat="1" applyBorder="1" applyAlignment="1">
      <alignment horizontal="center"/>
    </xf>
    <xf numFmtId="0" fontId="0" fillId="0" borderId="5" xfId="0" applyBorder="1" applyAlignment="1" applyProtection="1">
      <alignment vertical="center"/>
      <protection locked="0"/>
    </xf>
    <xf numFmtId="1" fontId="13" fillId="4" borderId="5" xfId="0" applyNumberFormat="1" applyFont="1" applyFill="1" applyBorder="1"/>
    <xf numFmtId="165" fontId="0" fillId="4" borderId="5" xfId="1" applyNumberFormat="1" applyFont="1" applyFill="1" applyBorder="1" applyAlignment="1"/>
    <xf numFmtId="164" fontId="13" fillId="5" borderId="5" xfId="0" applyNumberFormat="1" applyFont="1" applyFill="1" applyBorder="1" applyAlignment="1">
      <alignment vertical="center"/>
    </xf>
    <xf numFmtId="0" fontId="16" fillId="0" borderId="5" xfId="0" applyFont="1" applyBorder="1" applyAlignment="1" applyProtection="1">
      <alignment vertical="center"/>
      <protection locked="0"/>
    </xf>
    <xf numFmtId="1" fontId="13" fillId="3" borderId="5" xfId="0" applyNumberFormat="1" applyFont="1" applyFill="1" applyBorder="1"/>
    <xf numFmtId="6" fontId="0" fillId="4" borderId="5" xfId="0" applyNumberFormat="1" applyFill="1" applyBorder="1"/>
    <xf numFmtId="6" fontId="0" fillId="0" borderId="5" xfId="0" applyNumberFormat="1" applyBorder="1" applyAlignment="1">
      <alignment horizontal="left"/>
    </xf>
    <xf numFmtId="0" fontId="0" fillId="3" borderId="6" xfId="0" applyFill="1" applyBorder="1" applyAlignment="1">
      <alignment vertical="center"/>
    </xf>
    <xf numFmtId="6" fontId="0" fillId="3" borderId="5" xfId="0" applyNumberFormat="1" applyFill="1" applyBorder="1" applyAlignment="1">
      <alignment horizontal="center"/>
    </xf>
    <xf numFmtId="165" fontId="0" fillId="3" borderId="9" xfId="1" applyNumberFormat="1" applyFont="1" applyFill="1" applyBorder="1" applyAlignment="1">
      <alignment horizontal="center"/>
    </xf>
    <xf numFmtId="1" fontId="0" fillId="0" borderId="0" xfId="0" applyNumberFormat="1"/>
    <xf numFmtId="164" fontId="0" fillId="0" borderId="0" xfId="0" applyNumberFormat="1"/>
    <xf numFmtId="1" fontId="13" fillId="4" borderId="9" xfId="0" applyNumberFormat="1" applyFont="1" applyFill="1" applyBorder="1" applyAlignment="1">
      <alignment horizontal="center"/>
    </xf>
    <xf numFmtId="1" fontId="13" fillId="3" borderId="9" xfId="0" applyNumberFormat="1" applyFont="1" applyFill="1" applyBorder="1" applyAlignment="1">
      <alignment horizontal="center"/>
    </xf>
    <xf numFmtId="6" fontId="0" fillId="3" borderId="9" xfId="0" applyNumberFormat="1" applyFill="1" applyBorder="1"/>
    <xf numFmtId="0" fontId="0" fillId="0" borderId="12" xfId="0" applyBorder="1"/>
    <xf numFmtId="0" fontId="19" fillId="0" borderId="5" xfId="0" applyFont="1" applyBorder="1"/>
    <xf numFmtId="0" fontId="0" fillId="3" borderId="8" xfId="0" applyFill="1" applyBorder="1" applyAlignment="1">
      <alignment vertical="center"/>
    </xf>
    <xf numFmtId="0" fontId="0" fillId="3" borderId="5" xfId="0" applyFill="1" applyBorder="1" applyAlignment="1">
      <alignment vertical="center"/>
    </xf>
    <xf numFmtId="0" fontId="19" fillId="0" borderId="0" xfId="0" applyFont="1"/>
    <xf numFmtId="165" fontId="19" fillId="0" borderId="0" xfId="0" applyNumberFormat="1" applyFont="1"/>
    <xf numFmtId="6" fontId="0" fillId="0" borderId="9" xfId="0" applyNumberFormat="1" applyBorder="1" applyAlignment="1">
      <alignment horizontal="center"/>
    </xf>
    <xf numFmtId="6" fontId="0" fillId="3" borderId="9" xfId="0" applyNumberFormat="1" applyFill="1" applyBorder="1" applyAlignment="1">
      <alignment horizontal="center"/>
    </xf>
    <xf numFmtId="0" fontId="0" fillId="0" borderId="17" xfId="0" applyBorder="1"/>
    <xf numFmtId="0" fontId="0" fillId="4" borderId="13" xfId="0" applyFill="1" applyBorder="1" applyAlignment="1" applyProtection="1">
      <alignment horizontal="left" vertical="center"/>
      <protection locked="0"/>
    </xf>
    <xf numFmtId="0" fontId="0" fillId="0" borderId="13" xfId="0" applyBorder="1"/>
    <xf numFmtId="0" fontId="0" fillId="4" borderId="13" xfId="0" applyFill="1" applyBorder="1" applyAlignment="1" applyProtection="1">
      <alignment horizontal="center" vertical="center"/>
      <protection locked="0"/>
    </xf>
    <xf numFmtId="1" fontId="0" fillId="0" borderId="13" xfId="0" applyNumberFormat="1" applyBorder="1" applyAlignment="1">
      <alignment horizontal="center"/>
    </xf>
    <xf numFmtId="165" fontId="16" fillId="0" borderId="13" xfId="1" applyNumberFormat="1" applyFont="1" applyBorder="1" applyAlignment="1">
      <alignment horizontal="center"/>
    </xf>
    <xf numFmtId="6" fontId="0" fillId="0" borderId="13" xfId="0" applyNumberFormat="1" applyBorder="1"/>
    <xf numFmtId="6" fontId="0" fillId="0" borderId="13" xfId="0" applyNumberFormat="1" applyBorder="1" applyAlignment="1">
      <alignment horizontal="center"/>
    </xf>
    <xf numFmtId="6" fontId="0" fillId="3" borderId="13" xfId="0" applyNumberFormat="1" applyFill="1" applyBorder="1" applyAlignment="1">
      <alignment horizontal="center"/>
    </xf>
    <xf numFmtId="164" fontId="13" fillId="5" borderId="13" xfId="0" applyNumberFormat="1" applyFont="1" applyFill="1" applyBorder="1" applyAlignment="1">
      <alignment horizontal="center" vertical="center"/>
    </xf>
    <xf numFmtId="0" fontId="0" fillId="0" borderId="0" xfId="0" applyAlignment="1">
      <alignment vertical="center"/>
    </xf>
    <xf numFmtId="0" fontId="14" fillId="3" borderId="0" xfId="0" applyFont="1" applyFill="1"/>
    <xf numFmtId="165" fontId="14" fillId="3" borderId="0" xfId="1" applyNumberFormat="1" applyFont="1" applyFill="1"/>
    <xf numFmtId="44" fontId="0" fillId="0" borderId="0" xfId="0" applyNumberFormat="1" applyAlignment="1">
      <alignment horizontal="center"/>
    </xf>
    <xf numFmtId="0" fontId="0" fillId="0" borderId="19" xfId="0" applyBorder="1" applyAlignment="1">
      <alignment wrapText="1"/>
    </xf>
    <xf numFmtId="0" fontId="0" fillId="0" borderId="0" xfId="0" applyAlignment="1">
      <alignment wrapText="1"/>
    </xf>
    <xf numFmtId="1" fontId="16" fillId="4" borderId="5" xfId="0" applyNumberFormat="1" applyFont="1" applyFill="1" applyBorder="1"/>
    <xf numFmtId="164" fontId="13" fillId="5" borderId="10" xfId="0" applyNumberFormat="1" applyFont="1" applyFill="1" applyBorder="1" applyAlignment="1">
      <alignment horizontal="center" vertical="center"/>
    </xf>
    <xf numFmtId="0" fontId="14" fillId="4" borderId="0" xfId="0" applyFont="1" applyFill="1"/>
    <xf numFmtId="165" fontId="14" fillId="4" borderId="0" xfId="1" applyNumberFormat="1" applyFont="1" applyFill="1"/>
    <xf numFmtId="1" fontId="0" fillId="4" borderId="5" xfId="0" applyNumberFormat="1" applyFill="1" applyBorder="1"/>
    <xf numFmtId="1" fontId="16" fillId="4" borderId="5" xfId="0" applyNumberFormat="1" applyFont="1" applyFill="1" applyBorder="1" applyAlignment="1">
      <alignment horizontal="center"/>
    </xf>
    <xf numFmtId="0" fontId="16" fillId="0" borderId="5" xfId="0" applyFont="1" applyBorder="1"/>
    <xf numFmtId="1" fontId="13" fillId="4" borderId="5" xfId="0" applyNumberFormat="1" applyFont="1" applyFill="1" applyBorder="1" applyAlignment="1">
      <alignment horizontal="center" vertical="center"/>
    </xf>
    <xf numFmtId="1" fontId="0" fillId="4" borderId="5" xfId="0" applyNumberFormat="1" applyFill="1" applyBorder="1" applyAlignment="1">
      <alignment horizontal="center" vertical="center"/>
    </xf>
    <xf numFmtId="9" fontId="0" fillId="0" borderId="0" xfId="2" applyFont="1"/>
    <xf numFmtId="165" fontId="15" fillId="0" borderId="0" xfId="0" applyNumberFormat="1" applyFont="1"/>
    <xf numFmtId="0" fontId="0" fillId="0" borderId="19" xfId="0" applyBorder="1"/>
    <xf numFmtId="0" fontId="18" fillId="3" borderId="15" xfId="0" applyFont="1" applyFill="1" applyBorder="1" applyAlignment="1">
      <alignment horizontal="center"/>
    </xf>
    <xf numFmtId="0" fontId="18" fillId="3" borderId="16" xfId="0" applyFont="1" applyFill="1" applyBorder="1" applyAlignment="1">
      <alignment horizontal="center"/>
    </xf>
    <xf numFmtId="0" fontId="14" fillId="3" borderId="7" xfId="0" applyFont="1" applyFill="1" applyBorder="1" applyAlignment="1">
      <alignment horizontal="center"/>
    </xf>
    <xf numFmtId="0" fontId="14" fillId="3" borderId="5"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14" fillId="3" borderId="10" xfId="0" applyFont="1" applyFill="1" applyBorder="1" applyAlignment="1">
      <alignment horizontal="center"/>
    </xf>
    <xf numFmtId="0" fontId="14" fillId="3" borderId="11" xfId="0" applyFont="1" applyFill="1" applyBorder="1" applyAlignment="1">
      <alignment horizontal="center"/>
    </xf>
    <xf numFmtId="0" fontId="14" fillId="3" borderId="12" xfId="0" applyFont="1" applyFill="1" applyBorder="1" applyAlignment="1">
      <alignment horizontal="center"/>
    </xf>
    <xf numFmtId="0" fontId="0" fillId="0" borderId="18" xfId="0" applyBorder="1" applyAlignment="1">
      <alignment horizontal="center" vertical="center"/>
    </xf>
    <xf numFmtId="0" fontId="0" fillId="0" borderId="6" xfId="0" applyBorder="1" applyAlignment="1">
      <alignment horizontal="center" vertical="center"/>
    </xf>
    <xf numFmtId="0" fontId="1" fillId="0" borderId="5" xfId="0" applyFont="1" applyBorder="1" applyAlignment="1">
      <alignment horizontal="center" vertical="center" wrapText="1"/>
    </xf>
    <xf numFmtId="0" fontId="9" fillId="0" borderId="5" xfId="0" applyFont="1" applyBorder="1" applyAlignment="1">
      <alignment horizontal="left" vertical="center" wrapText="1"/>
    </xf>
    <xf numFmtId="0" fontId="1" fillId="0" borderId="5" xfId="0" applyFont="1" applyBorder="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center" vertical="center"/>
    </xf>
    <xf numFmtId="0" fontId="8" fillId="0" borderId="5" xfId="0" applyFont="1" applyBorder="1" applyAlignment="1">
      <alignment horizontal="left" vertical="center" wrapText="1"/>
    </xf>
    <xf numFmtId="0" fontId="0" fillId="0" borderId="5" xfId="0" applyBorder="1" applyAlignment="1">
      <alignment horizontal="left" wrapText="1"/>
    </xf>
    <xf numFmtId="0" fontId="0" fillId="0" borderId="5" xfId="0" applyBorder="1" applyAlignment="1">
      <alignment horizontal="left"/>
    </xf>
    <xf numFmtId="0" fontId="1"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cellXfs>
  <cellStyles count="3">
    <cellStyle name="Currency" xfId="1" builtinId="4"/>
    <cellStyle name="Normal" xfId="0" builtinId="0"/>
    <cellStyle name="Percent" xfId="2" builtinId="5"/>
  </cellStyles>
  <dxfs count="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B25B9-D438-4397-8BB9-F408B5B11CC0}">
  <sheetPr>
    <pageSetUpPr fitToPage="1"/>
  </sheetPr>
  <dimension ref="A1:Q83"/>
  <sheetViews>
    <sheetView tabSelected="1" zoomScale="80" zoomScaleNormal="80" workbookViewId="0">
      <pane ySplit="1" topLeftCell="A43" activePane="bottomLeft" state="frozen"/>
      <selection pane="bottomLeft" activeCell="D58" sqref="D58:D65"/>
    </sheetView>
  </sheetViews>
  <sheetFormatPr defaultRowHeight="15" x14ac:dyDescent="0.25"/>
  <cols>
    <col min="1" max="1" width="6.140625" customWidth="1"/>
    <col min="2" max="2" width="5.7109375" customWidth="1"/>
    <col min="3" max="3" width="47.140625" bestFit="1" customWidth="1"/>
    <col min="4" max="4" width="36" style="23" customWidth="1"/>
    <col min="5" max="5" width="16.28515625" customWidth="1"/>
    <col min="6" max="6" width="12" customWidth="1"/>
    <col min="7" max="7" width="11" style="37" customWidth="1"/>
    <col min="8" max="8" width="13.7109375" style="37" customWidth="1"/>
    <col min="9" max="9" width="13" style="37" customWidth="1"/>
    <col min="10" max="10" width="39.140625" style="37" bestFit="1" customWidth="1"/>
    <col min="11" max="11" width="13" style="37" customWidth="1"/>
    <col min="12" max="12" width="12.28515625" customWidth="1"/>
    <col min="13" max="13" width="14.85546875" customWidth="1"/>
    <col min="14" max="14" width="13.7109375" customWidth="1"/>
    <col min="15" max="15" width="14.85546875" bestFit="1" customWidth="1"/>
    <col min="16" max="16" width="17" customWidth="1"/>
    <col min="17" max="17" width="13.28515625" bestFit="1" customWidth="1"/>
  </cols>
  <sheetData>
    <row r="1" spans="1:17" ht="45" x14ac:dyDescent="0.25">
      <c r="A1" s="15" t="s">
        <v>77</v>
      </c>
      <c r="B1" s="15" t="s">
        <v>78</v>
      </c>
      <c r="C1" s="15" t="s">
        <v>79</v>
      </c>
      <c r="D1" s="15" t="s">
        <v>80</v>
      </c>
      <c r="E1" s="15" t="s">
        <v>81</v>
      </c>
      <c r="F1" s="16" t="s">
        <v>82</v>
      </c>
      <c r="G1" s="15" t="s">
        <v>83</v>
      </c>
      <c r="H1" s="15" t="s">
        <v>84</v>
      </c>
      <c r="I1" s="15" t="s">
        <v>85</v>
      </c>
      <c r="J1" s="15" t="s">
        <v>185</v>
      </c>
      <c r="K1" s="15" t="s">
        <v>196</v>
      </c>
      <c r="L1" s="15" t="s">
        <v>86</v>
      </c>
      <c r="M1" s="15" t="s">
        <v>197</v>
      </c>
    </row>
    <row r="2" spans="1:17" ht="15" customHeight="1" x14ac:dyDescent="0.25">
      <c r="A2" s="104" t="s">
        <v>198</v>
      </c>
      <c r="B2" s="105"/>
      <c r="C2" s="105"/>
      <c r="D2" s="105"/>
      <c r="E2" s="105"/>
      <c r="F2" s="105"/>
      <c r="G2" s="105"/>
      <c r="H2" s="105"/>
      <c r="I2" s="105"/>
      <c r="J2" s="105"/>
      <c r="K2" s="105"/>
      <c r="L2" s="105"/>
      <c r="M2" s="105"/>
    </row>
    <row r="3" spans="1:17" x14ac:dyDescent="0.25">
      <c r="A3" s="106">
        <v>1</v>
      </c>
      <c r="B3" s="66">
        <v>1</v>
      </c>
      <c r="C3" s="24" t="s">
        <v>91</v>
      </c>
      <c r="D3" s="9" t="s">
        <v>92</v>
      </c>
      <c r="E3" s="9" t="s">
        <v>93</v>
      </c>
      <c r="F3" s="25" t="s">
        <v>89</v>
      </c>
      <c r="G3" s="39">
        <f>SUM('Villa...'!B12)</f>
        <v>103</v>
      </c>
      <c r="H3" s="26">
        <v>3597301</v>
      </c>
      <c r="I3" s="21">
        <v>3597301</v>
      </c>
      <c r="J3" s="49" t="s">
        <v>187</v>
      </c>
      <c r="K3" s="59"/>
      <c r="L3" s="22"/>
      <c r="M3" s="22">
        <f t="shared" ref="M3:M9" si="0">SUM(H3)</f>
        <v>3597301</v>
      </c>
      <c r="N3" t="s">
        <v>111</v>
      </c>
      <c r="O3" s="29">
        <v>63315626</v>
      </c>
    </row>
    <row r="4" spans="1:17" x14ac:dyDescent="0.25">
      <c r="A4" s="107"/>
      <c r="B4" s="66">
        <v>2</v>
      </c>
      <c r="C4" s="17" t="s">
        <v>91</v>
      </c>
      <c r="D4" s="9" t="s">
        <v>47</v>
      </c>
      <c r="E4" s="9" t="s">
        <v>94</v>
      </c>
      <c r="F4" s="18" t="s">
        <v>89</v>
      </c>
      <c r="G4" s="38">
        <f>SUM('Northside Commons'!B12)</f>
        <v>103</v>
      </c>
      <c r="H4" s="20">
        <v>682635</v>
      </c>
      <c r="I4" s="21">
        <v>788454</v>
      </c>
      <c r="J4" s="49" t="s">
        <v>187</v>
      </c>
      <c r="K4" s="59"/>
      <c r="L4" s="22"/>
      <c r="M4" s="22">
        <f>SUM(H4)</f>
        <v>682635</v>
      </c>
      <c r="N4" t="s">
        <v>216</v>
      </c>
      <c r="O4" s="32">
        <f>SUM(O3)*0.3</f>
        <v>18994687.800000001</v>
      </c>
      <c r="P4" s="32"/>
      <c r="Q4" s="32"/>
    </row>
    <row r="5" spans="1:17" x14ac:dyDescent="0.25">
      <c r="A5" s="107"/>
      <c r="B5" s="66">
        <v>3</v>
      </c>
      <c r="C5" s="17" t="s">
        <v>91</v>
      </c>
      <c r="D5" s="9" t="s">
        <v>95</v>
      </c>
      <c r="E5" s="9" t="s">
        <v>96</v>
      </c>
      <c r="F5" s="18" t="s">
        <v>89</v>
      </c>
      <c r="G5" s="38">
        <f>SUM(Rivermont!B12)</f>
        <v>103</v>
      </c>
      <c r="H5" s="20">
        <v>701516</v>
      </c>
      <c r="I5" s="21">
        <v>701516</v>
      </c>
      <c r="J5" s="49" t="s">
        <v>187</v>
      </c>
      <c r="K5" s="59"/>
      <c r="L5" s="22"/>
      <c r="M5" s="22">
        <f>SUM(H5)</f>
        <v>701516</v>
      </c>
      <c r="N5" t="s">
        <v>217</v>
      </c>
      <c r="O5" s="32">
        <f>SUM(O3)*0.7</f>
        <v>44320938.199999996</v>
      </c>
      <c r="P5" s="62"/>
      <c r="Q5" s="32"/>
    </row>
    <row r="6" spans="1:17" x14ac:dyDescent="0.25">
      <c r="A6" s="107"/>
      <c r="B6" s="66">
        <v>4</v>
      </c>
      <c r="C6" s="17" t="s">
        <v>91</v>
      </c>
      <c r="D6" s="9" t="s">
        <v>97</v>
      </c>
      <c r="E6" s="9" t="s">
        <v>98</v>
      </c>
      <c r="F6" s="18" t="s">
        <v>89</v>
      </c>
      <c r="G6" s="38">
        <f>SUM('Little Haiti...'!B12)</f>
        <v>103</v>
      </c>
      <c r="H6" s="28">
        <v>2127103</v>
      </c>
      <c r="I6" s="21">
        <v>2127103</v>
      </c>
      <c r="J6" s="49" t="s">
        <v>187</v>
      </c>
      <c r="K6" s="59"/>
      <c r="L6" s="22"/>
      <c r="M6" s="22">
        <f t="shared" si="0"/>
        <v>2127103</v>
      </c>
      <c r="O6" s="31"/>
    </row>
    <row r="7" spans="1:17" ht="15" customHeight="1" x14ac:dyDescent="0.25">
      <c r="A7" s="107"/>
      <c r="B7" s="66">
        <v>5</v>
      </c>
      <c r="C7" s="17" t="s">
        <v>113</v>
      </c>
      <c r="D7" s="9" t="s">
        <v>114</v>
      </c>
      <c r="E7" s="9" t="s">
        <v>115</v>
      </c>
      <c r="F7" s="18" t="s">
        <v>89</v>
      </c>
      <c r="G7" s="38">
        <f>SUM('Hope Grdns'!B12)</f>
        <v>101</v>
      </c>
      <c r="H7" s="20">
        <v>754583</v>
      </c>
      <c r="I7" s="21">
        <v>754583</v>
      </c>
      <c r="J7" s="49" t="s">
        <v>187</v>
      </c>
      <c r="K7" s="59"/>
      <c r="L7" s="22"/>
      <c r="M7" s="22">
        <f t="shared" si="0"/>
        <v>754583</v>
      </c>
      <c r="O7" s="32"/>
      <c r="P7" s="32"/>
    </row>
    <row r="8" spans="1:17" x14ac:dyDescent="0.25">
      <c r="A8" s="107"/>
      <c r="B8" s="66">
        <v>6</v>
      </c>
      <c r="C8" s="24" t="s">
        <v>91</v>
      </c>
      <c r="D8" s="9" t="s">
        <v>100</v>
      </c>
      <c r="E8" s="9" t="s">
        <v>101</v>
      </c>
      <c r="F8" s="25" t="s">
        <v>89</v>
      </c>
      <c r="G8" s="39">
        <f>SUM('Harding...'!B12)</f>
        <v>100</v>
      </c>
      <c r="H8" s="20">
        <v>1029672</v>
      </c>
      <c r="I8" s="21">
        <v>1296347</v>
      </c>
      <c r="J8" s="49" t="s">
        <v>187</v>
      </c>
      <c r="K8" s="59"/>
      <c r="L8" s="22"/>
      <c r="M8" s="22">
        <f t="shared" si="0"/>
        <v>1029672</v>
      </c>
    </row>
    <row r="9" spans="1:17" x14ac:dyDescent="0.25">
      <c r="A9" s="107"/>
      <c r="B9" s="66">
        <v>7</v>
      </c>
      <c r="C9" s="24" t="s">
        <v>104</v>
      </c>
      <c r="D9" s="9" t="s">
        <v>105</v>
      </c>
      <c r="E9" s="9" t="s">
        <v>106</v>
      </c>
      <c r="F9" s="25" t="s">
        <v>89</v>
      </c>
      <c r="G9" s="39">
        <f>SUM('Ethyl Elan'!B12)</f>
        <v>100</v>
      </c>
      <c r="H9" s="26">
        <v>4116814</v>
      </c>
      <c r="I9" s="21">
        <v>4116814</v>
      </c>
      <c r="J9" s="49" t="s">
        <v>187</v>
      </c>
      <c r="K9" s="59"/>
      <c r="L9" s="22"/>
      <c r="M9" s="22">
        <f t="shared" si="0"/>
        <v>4116814</v>
      </c>
      <c r="O9" s="32"/>
    </row>
    <row r="10" spans="1:17" ht="15" customHeight="1" x14ac:dyDescent="0.25">
      <c r="A10" s="107"/>
      <c r="B10" s="66">
        <v>8</v>
      </c>
      <c r="C10" s="17" t="s">
        <v>119</v>
      </c>
      <c r="D10" s="9" t="s">
        <v>120</v>
      </c>
      <c r="E10" s="9" t="s">
        <v>121</v>
      </c>
      <c r="F10" s="18" t="s">
        <v>89</v>
      </c>
      <c r="G10" s="38">
        <f>SUM('J. Moss'!B12)</f>
        <v>99</v>
      </c>
      <c r="H10" s="20">
        <v>2795964</v>
      </c>
      <c r="I10" s="20">
        <v>2795964</v>
      </c>
      <c r="J10" s="49" t="s">
        <v>187</v>
      </c>
      <c r="K10" s="59"/>
      <c r="L10" s="22"/>
      <c r="M10" s="22">
        <f>SUM(H10)</f>
        <v>2795964</v>
      </c>
      <c r="O10" s="32"/>
    </row>
    <row r="11" spans="1:17" x14ac:dyDescent="0.25">
      <c r="A11" s="107"/>
      <c r="B11" s="66">
        <v>9</v>
      </c>
      <c r="C11" s="17" t="s">
        <v>113</v>
      </c>
      <c r="D11" s="9" t="s">
        <v>69</v>
      </c>
      <c r="E11" s="9" t="s">
        <v>116</v>
      </c>
      <c r="F11" s="18" t="s">
        <v>89</v>
      </c>
      <c r="G11" s="38">
        <f>SUM(Mayfair!B12)</f>
        <v>99</v>
      </c>
      <c r="H11" s="20">
        <v>271873</v>
      </c>
      <c r="I11" s="21">
        <v>271873</v>
      </c>
      <c r="J11" s="49" t="s">
        <v>187</v>
      </c>
      <c r="K11" s="59"/>
      <c r="L11" s="22"/>
      <c r="M11" s="22">
        <f>SUM(H11)</f>
        <v>271873</v>
      </c>
      <c r="O11" s="32"/>
    </row>
    <row r="12" spans="1:17" x14ac:dyDescent="0.25">
      <c r="A12" s="107"/>
      <c r="B12" s="66">
        <v>10</v>
      </c>
      <c r="C12" s="17" t="s">
        <v>87</v>
      </c>
      <c r="D12" s="9" t="s">
        <v>41</v>
      </c>
      <c r="E12" s="9" t="s">
        <v>88</v>
      </c>
      <c r="F12" s="18" t="s">
        <v>89</v>
      </c>
      <c r="G12" s="38">
        <f>SUM(Verde!B12)</f>
        <v>98</v>
      </c>
      <c r="H12" s="20">
        <v>853653</v>
      </c>
      <c r="I12" s="21">
        <v>853653</v>
      </c>
      <c r="J12" s="49" t="s">
        <v>187</v>
      </c>
      <c r="K12" s="59"/>
      <c r="L12" s="22"/>
      <c r="M12" s="22">
        <f>SUM(H12)</f>
        <v>853653</v>
      </c>
      <c r="O12" s="62"/>
    </row>
    <row r="13" spans="1:17" x14ac:dyDescent="0.25">
      <c r="A13" s="107"/>
      <c r="B13" s="66">
        <v>11</v>
      </c>
      <c r="C13" s="17" t="s">
        <v>91</v>
      </c>
      <c r="D13" s="9" t="s">
        <v>50</v>
      </c>
      <c r="E13" s="9" t="s">
        <v>99</v>
      </c>
      <c r="F13" s="10" t="s">
        <v>89</v>
      </c>
      <c r="G13" s="10">
        <f>SUM('Casa Matias'!B12)</f>
        <v>98</v>
      </c>
      <c r="H13" s="20">
        <v>974470</v>
      </c>
      <c r="I13" s="21">
        <v>1564582</v>
      </c>
      <c r="J13" s="49" t="s">
        <v>187</v>
      </c>
      <c r="K13" s="59"/>
      <c r="L13" s="22"/>
      <c r="M13" s="22">
        <f>SUM(H13)</f>
        <v>974470</v>
      </c>
    </row>
    <row r="14" spans="1:17" ht="15.75" thickBot="1" x14ac:dyDescent="0.3">
      <c r="A14" s="108"/>
      <c r="B14" s="74">
        <v>12</v>
      </c>
      <c r="C14" s="75" t="s">
        <v>91</v>
      </c>
      <c r="D14" s="76" t="s">
        <v>102</v>
      </c>
      <c r="E14" s="76" t="s">
        <v>103</v>
      </c>
      <c r="F14" s="77" t="s">
        <v>89</v>
      </c>
      <c r="G14" s="78">
        <f>SUM('Del Prado...'!B12)</f>
        <v>97</v>
      </c>
      <c r="H14" s="79">
        <v>1156002</v>
      </c>
      <c r="I14" s="80">
        <v>1156002</v>
      </c>
      <c r="J14" s="81" t="s">
        <v>187</v>
      </c>
      <c r="K14" s="82"/>
      <c r="L14" s="83">
        <v>66898</v>
      </c>
      <c r="M14" s="83">
        <f>SUM(H14-L14)</f>
        <v>1089104</v>
      </c>
    </row>
    <row r="15" spans="1:17" x14ac:dyDescent="0.25">
      <c r="A15" s="112">
        <v>2</v>
      </c>
      <c r="B15" s="41">
        <v>13</v>
      </c>
      <c r="C15" s="42" t="s">
        <v>122</v>
      </c>
      <c r="D15" s="43" t="s">
        <v>123</v>
      </c>
      <c r="E15" s="44" t="s">
        <v>124</v>
      </c>
      <c r="F15" s="45" t="s">
        <v>109</v>
      </c>
      <c r="G15" s="46">
        <f>SUM('A.R.C.'!B12)</f>
        <v>100</v>
      </c>
      <c r="H15" s="47">
        <v>313907</v>
      </c>
      <c r="I15" s="47">
        <v>313907</v>
      </c>
      <c r="J15" s="47" t="s">
        <v>186</v>
      </c>
      <c r="K15" s="60"/>
      <c r="L15" s="48"/>
      <c r="M15" s="48">
        <f>SUM(H15)</f>
        <v>313907</v>
      </c>
    </row>
    <row r="16" spans="1:17" x14ac:dyDescent="0.25">
      <c r="A16" s="113"/>
      <c r="B16" s="9">
        <v>14</v>
      </c>
      <c r="C16" s="17" t="s">
        <v>59</v>
      </c>
      <c r="D16" s="9" t="s">
        <v>107</v>
      </c>
      <c r="E16" s="9" t="s">
        <v>108</v>
      </c>
      <c r="F16" s="18" t="s">
        <v>109</v>
      </c>
      <c r="G16" s="39">
        <f>SUM(MHAP!B12)</f>
        <v>98</v>
      </c>
      <c r="H16" s="26">
        <v>741021</v>
      </c>
      <c r="I16" s="21">
        <v>741021</v>
      </c>
      <c r="J16" s="49" t="s">
        <v>186</v>
      </c>
      <c r="K16" s="59"/>
      <c r="L16" s="22"/>
      <c r="M16" s="22">
        <f>SUM(H16)</f>
        <v>741021</v>
      </c>
      <c r="O16" s="31"/>
    </row>
    <row r="17" spans="1:15" x14ac:dyDescent="0.25">
      <c r="A17" s="113"/>
      <c r="B17" s="9">
        <v>15</v>
      </c>
      <c r="C17" s="17" t="s">
        <v>117</v>
      </c>
      <c r="D17" s="9" t="s">
        <v>71</v>
      </c>
      <c r="E17" s="9" t="s">
        <v>118</v>
      </c>
      <c r="F17" s="18" t="s">
        <v>109</v>
      </c>
      <c r="G17" s="38">
        <f>SUM(Pathways!B12)</f>
        <v>97</v>
      </c>
      <c r="H17" s="20">
        <v>383396</v>
      </c>
      <c r="I17" s="21">
        <v>383396</v>
      </c>
      <c r="J17" s="49" t="s">
        <v>186</v>
      </c>
      <c r="K17" s="59"/>
      <c r="L17" s="22"/>
      <c r="M17" s="22">
        <f>SUM(H17)</f>
        <v>383396</v>
      </c>
    </row>
    <row r="18" spans="1:15" x14ac:dyDescent="0.25">
      <c r="A18" s="113"/>
      <c r="B18" s="9">
        <v>16</v>
      </c>
      <c r="C18" s="17" t="s">
        <v>63</v>
      </c>
      <c r="D18" s="9" t="s">
        <v>62</v>
      </c>
      <c r="E18" s="9" t="s">
        <v>110</v>
      </c>
      <c r="F18" s="25" t="s">
        <v>109</v>
      </c>
      <c r="G18" s="10">
        <f>SUM('Hand Up'!B12)</f>
        <v>95</v>
      </c>
      <c r="H18" s="20">
        <v>209867</v>
      </c>
      <c r="I18" s="21">
        <v>211853</v>
      </c>
      <c r="J18" s="49" t="s">
        <v>186</v>
      </c>
      <c r="K18" s="59"/>
      <c r="L18" s="22"/>
      <c r="M18" s="22">
        <f>SUM(H18)</f>
        <v>209867</v>
      </c>
      <c r="N18" s="61"/>
    </row>
    <row r="19" spans="1:15" x14ac:dyDescent="0.25">
      <c r="A19" s="113"/>
      <c r="B19" s="9">
        <v>17</v>
      </c>
      <c r="C19" s="17" t="s">
        <v>63</v>
      </c>
      <c r="D19" s="9" t="s">
        <v>65</v>
      </c>
      <c r="E19" s="9" t="s">
        <v>112</v>
      </c>
      <c r="F19" s="25" t="s">
        <v>109</v>
      </c>
      <c r="G19" s="10">
        <f>SUM('CMB SO'!B12)</f>
        <v>95</v>
      </c>
      <c r="H19" s="30">
        <v>69478</v>
      </c>
      <c r="I19" s="21">
        <v>69478</v>
      </c>
      <c r="J19" s="49" t="s">
        <v>186</v>
      </c>
      <c r="K19" s="59"/>
      <c r="L19" s="22"/>
      <c r="M19" s="22">
        <f>SUM(H19)</f>
        <v>69478</v>
      </c>
    </row>
    <row r="20" spans="1:15" x14ac:dyDescent="0.25">
      <c r="A20" s="113"/>
      <c r="B20" s="9">
        <v>18</v>
      </c>
      <c r="C20" s="17" t="s">
        <v>126</v>
      </c>
      <c r="D20" s="9" t="s">
        <v>129</v>
      </c>
      <c r="E20" s="9" t="s">
        <v>130</v>
      </c>
      <c r="F20" s="18" t="s">
        <v>109</v>
      </c>
      <c r="G20" s="38">
        <v>103</v>
      </c>
      <c r="H20" s="21">
        <v>72631</v>
      </c>
      <c r="I20" s="21">
        <v>72631</v>
      </c>
      <c r="J20" s="49" t="s">
        <v>190</v>
      </c>
      <c r="K20" s="59"/>
      <c r="L20" s="22"/>
      <c r="M20" s="22">
        <f t="shared" ref="M20:M22" si="1">SUM(H20)</f>
        <v>72631</v>
      </c>
    </row>
    <row r="21" spans="1:15" x14ac:dyDescent="0.25">
      <c r="A21" s="113"/>
      <c r="B21" s="9">
        <v>19</v>
      </c>
      <c r="C21" s="17" t="s">
        <v>126</v>
      </c>
      <c r="D21" s="9" t="s">
        <v>127</v>
      </c>
      <c r="E21" s="9" t="s">
        <v>128</v>
      </c>
      <c r="F21" s="18" t="s">
        <v>109</v>
      </c>
      <c r="G21" s="38">
        <v>103</v>
      </c>
      <c r="H21" s="28">
        <v>151580</v>
      </c>
      <c r="I21" s="21">
        <v>151580</v>
      </c>
      <c r="J21" s="49" t="s">
        <v>189</v>
      </c>
      <c r="K21" s="59"/>
      <c r="L21" s="22"/>
      <c r="M21" s="22">
        <f t="shared" si="1"/>
        <v>151580</v>
      </c>
      <c r="O21" s="32"/>
    </row>
    <row r="22" spans="1:15" x14ac:dyDescent="0.25">
      <c r="A22" s="113"/>
      <c r="B22" s="9">
        <v>20</v>
      </c>
      <c r="C22" s="17" t="s">
        <v>126</v>
      </c>
      <c r="D22" s="9" t="s">
        <v>131</v>
      </c>
      <c r="E22" s="9" t="s">
        <v>132</v>
      </c>
      <c r="F22" s="18" t="s">
        <v>109</v>
      </c>
      <c r="G22" s="38">
        <v>103</v>
      </c>
      <c r="H22" s="28">
        <v>253220</v>
      </c>
      <c r="I22" s="21">
        <v>253220</v>
      </c>
      <c r="J22" s="49" t="s">
        <v>189</v>
      </c>
      <c r="K22" s="59"/>
      <c r="L22" s="22"/>
      <c r="M22" s="22">
        <f t="shared" si="1"/>
        <v>253220</v>
      </c>
      <c r="O22" s="31"/>
    </row>
    <row r="23" spans="1:15" x14ac:dyDescent="0.25">
      <c r="A23" s="113"/>
      <c r="B23" s="109" t="s">
        <v>199</v>
      </c>
      <c r="C23" s="110"/>
      <c r="D23" s="110"/>
      <c r="E23" s="110"/>
      <c r="F23" s="110"/>
      <c r="G23" s="110"/>
      <c r="H23" s="110"/>
      <c r="I23" s="110"/>
      <c r="J23" s="110"/>
      <c r="K23" s="110"/>
      <c r="L23" s="110"/>
      <c r="M23" s="111"/>
      <c r="O23" s="31"/>
    </row>
    <row r="24" spans="1:15" x14ac:dyDescent="0.25">
      <c r="A24" s="113"/>
      <c r="B24" s="9">
        <v>21</v>
      </c>
      <c r="C24" s="17" t="s">
        <v>117</v>
      </c>
      <c r="D24" s="35" t="s">
        <v>167</v>
      </c>
      <c r="E24" s="18"/>
      <c r="F24" s="18" t="s">
        <v>125</v>
      </c>
      <c r="G24" s="38">
        <f>SUM('Scoring Rollup'!P3)/5</f>
        <v>98.8</v>
      </c>
      <c r="H24" s="20">
        <v>1772733</v>
      </c>
      <c r="I24" s="36"/>
      <c r="J24" s="57" t="s">
        <v>191</v>
      </c>
      <c r="K24" s="39">
        <v>55</v>
      </c>
      <c r="L24" s="22"/>
      <c r="M24" s="22">
        <f t="shared" ref="M24:M44" si="2">SUM(H24)</f>
        <v>1772733</v>
      </c>
      <c r="N24" s="100"/>
      <c r="O24" s="100"/>
    </row>
    <row r="25" spans="1:15" x14ac:dyDescent="0.25">
      <c r="A25" s="113"/>
      <c r="B25" s="9">
        <v>22</v>
      </c>
      <c r="C25" s="17" t="s">
        <v>91</v>
      </c>
      <c r="D25" s="35" t="s">
        <v>150</v>
      </c>
      <c r="E25" s="18"/>
      <c r="F25" s="18" t="s">
        <v>125</v>
      </c>
      <c r="G25" s="38">
        <f>SUM('Scoring Rollup'!P4)/5</f>
        <v>95.6</v>
      </c>
      <c r="H25" s="20">
        <v>2021232</v>
      </c>
      <c r="I25" s="36"/>
      <c r="J25" s="57" t="s">
        <v>195</v>
      </c>
      <c r="K25" s="39">
        <v>128</v>
      </c>
      <c r="L25" s="22"/>
      <c r="M25" s="22">
        <f t="shared" si="2"/>
        <v>2021232</v>
      </c>
    </row>
    <row r="26" spans="1:15" x14ac:dyDescent="0.25">
      <c r="A26" s="113"/>
      <c r="B26" s="9">
        <v>23</v>
      </c>
      <c r="C26" s="17" t="s">
        <v>139</v>
      </c>
      <c r="D26" s="9" t="s">
        <v>142</v>
      </c>
      <c r="E26" s="9"/>
      <c r="F26" s="18" t="s">
        <v>125</v>
      </c>
      <c r="G26" s="38">
        <f>SUM('Scoring Rollup'!P5)/5</f>
        <v>94.2</v>
      </c>
      <c r="H26" s="20">
        <v>2024760</v>
      </c>
      <c r="I26" s="36"/>
      <c r="J26" s="57" t="s">
        <v>195</v>
      </c>
      <c r="K26" s="39">
        <v>90</v>
      </c>
      <c r="L26" s="22"/>
      <c r="M26" s="22">
        <f t="shared" si="2"/>
        <v>2024760</v>
      </c>
      <c r="O26" s="31"/>
    </row>
    <row r="27" spans="1:15" x14ac:dyDescent="0.25">
      <c r="A27" s="113"/>
      <c r="B27" s="9">
        <v>24</v>
      </c>
      <c r="C27" s="54" t="s">
        <v>104</v>
      </c>
      <c r="D27" s="96" t="s">
        <v>219</v>
      </c>
      <c r="E27" s="9"/>
      <c r="F27" s="18" t="s">
        <v>125</v>
      </c>
      <c r="G27" s="38">
        <f>SUM('Scoring Rollup'!P6)/5</f>
        <v>91.6</v>
      </c>
      <c r="H27" s="52">
        <v>1271826</v>
      </c>
      <c r="I27" s="40"/>
      <c r="J27" s="21" t="s">
        <v>188</v>
      </c>
      <c r="K27" s="39">
        <v>45</v>
      </c>
      <c r="L27" s="53"/>
      <c r="M27" s="22">
        <f t="shared" si="2"/>
        <v>1271826</v>
      </c>
    </row>
    <row r="28" spans="1:15" x14ac:dyDescent="0.25">
      <c r="A28" s="113"/>
      <c r="B28" s="9">
        <v>25</v>
      </c>
      <c r="C28" s="17" t="s">
        <v>171</v>
      </c>
      <c r="D28" s="9" t="s">
        <v>172</v>
      </c>
      <c r="E28" s="9"/>
      <c r="F28" s="18" t="s">
        <v>125</v>
      </c>
      <c r="G28" s="38">
        <f>SUM('Scoring Rollup'!P7)/5</f>
        <v>89.4</v>
      </c>
      <c r="H28" s="20">
        <v>398062</v>
      </c>
      <c r="I28" s="36"/>
      <c r="J28" s="94" t="s">
        <v>191</v>
      </c>
      <c r="K28" s="38">
        <v>14</v>
      </c>
      <c r="L28" s="22"/>
      <c r="M28" s="22">
        <f t="shared" si="2"/>
        <v>398062</v>
      </c>
      <c r="O28" s="61"/>
    </row>
    <row r="29" spans="1:15" x14ac:dyDescent="0.25">
      <c r="A29" s="113"/>
      <c r="B29" s="9">
        <v>26</v>
      </c>
      <c r="C29" s="17" t="s">
        <v>87</v>
      </c>
      <c r="D29" s="9" t="s">
        <v>145</v>
      </c>
      <c r="E29" s="9"/>
      <c r="F29" s="18" t="s">
        <v>125</v>
      </c>
      <c r="G29" s="38">
        <f>SUM('Scoring Rollup'!P8)/5</f>
        <v>85.6</v>
      </c>
      <c r="H29" s="20">
        <v>3314573</v>
      </c>
      <c r="I29" s="36"/>
      <c r="J29" s="57" t="s">
        <v>191</v>
      </c>
      <c r="K29" s="39">
        <v>100</v>
      </c>
      <c r="L29" s="22"/>
      <c r="M29" s="22">
        <f t="shared" si="2"/>
        <v>3314573</v>
      </c>
      <c r="N29" s="101"/>
      <c r="O29" s="31"/>
    </row>
    <row r="30" spans="1:15" x14ac:dyDescent="0.25">
      <c r="A30" s="113"/>
      <c r="B30" s="9">
        <v>27</v>
      </c>
      <c r="C30" s="17" t="s">
        <v>181</v>
      </c>
      <c r="D30" s="35" t="s">
        <v>183</v>
      </c>
      <c r="E30" s="18"/>
      <c r="F30" s="18" t="s">
        <v>125</v>
      </c>
      <c r="G30" s="38">
        <f>SUM('Scoring Rollup'!P9)/5</f>
        <v>82.4</v>
      </c>
      <c r="H30" s="20">
        <v>2104511</v>
      </c>
      <c r="I30" s="36"/>
      <c r="J30" s="57" t="s">
        <v>221</v>
      </c>
      <c r="K30" s="38">
        <v>66</v>
      </c>
      <c r="L30" s="22"/>
      <c r="M30" s="22">
        <f t="shared" si="2"/>
        <v>2104511</v>
      </c>
      <c r="N30" s="32"/>
    </row>
    <row r="31" spans="1:15" x14ac:dyDescent="0.25">
      <c r="A31" s="113"/>
      <c r="B31" s="9">
        <v>28</v>
      </c>
      <c r="C31" s="17" t="s">
        <v>156</v>
      </c>
      <c r="D31" s="35" t="s">
        <v>157</v>
      </c>
      <c r="E31" s="18"/>
      <c r="F31" s="18" t="s">
        <v>125</v>
      </c>
      <c r="G31" s="38">
        <f>SUM('Scoring Rollup'!P10)/5</f>
        <v>80.400000000000006</v>
      </c>
      <c r="H31" s="20">
        <v>1830379</v>
      </c>
      <c r="I31" s="36"/>
      <c r="J31" s="51"/>
      <c r="K31" s="38">
        <v>98</v>
      </c>
      <c r="L31" s="22"/>
      <c r="M31" s="22">
        <f t="shared" si="2"/>
        <v>1830379</v>
      </c>
    </row>
    <row r="32" spans="1:15" x14ac:dyDescent="0.25">
      <c r="A32" s="113"/>
      <c r="B32" s="9">
        <v>29</v>
      </c>
      <c r="C32" s="17" t="s">
        <v>104</v>
      </c>
      <c r="D32" s="35" t="s">
        <v>151</v>
      </c>
      <c r="E32" s="18"/>
      <c r="F32" s="18" t="s">
        <v>125</v>
      </c>
      <c r="G32" s="38">
        <f>SUM('Scoring Rollup'!P11)/5</f>
        <v>77.400000000000006</v>
      </c>
      <c r="H32" s="20">
        <v>12562186</v>
      </c>
      <c r="I32" s="36"/>
      <c r="J32" s="94" t="s">
        <v>221</v>
      </c>
      <c r="K32" s="38">
        <v>377</v>
      </c>
      <c r="L32" s="22"/>
      <c r="M32" s="22">
        <f t="shared" si="2"/>
        <v>12562186</v>
      </c>
      <c r="N32" s="32"/>
    </row>
    <row r="33" spans="1:17" x14ac:dyDescent="0.25">
      <c r="A33" s="113"/>
      <c r="B33" s="9">
        <v>30</v>
      </c>
      <c r="C33" s="35" t="s">
        <v>133</v>
      </c>
      <c r="D33" s="96" t="s">
        <v>134</v>
      </c>
      <c r="E33" s="9"/>
      <c r="F33" s="18" t="s">
        <v>125</v>
      </c>
      <c r="G33" s="38">
        <f>SUM('Scoring Rollup'!P12)/5</f>
        <v>75.8</v>
      </c>
      <c r="H33" s="28">
        <v>2345892</v>
      </c>
      <c r="I33" s="40"/>
      <c r="J33" s="21" t="s">
        <v>188</v>
      </c>
      <c r="K33" s="39">
        <v>37</v>
      </c>
      <c r="L33" s="22"/>
      <c r="M33" s="22">
        <f t="shared" si="2"/>
        <v>2345892</v>
      </c>
    </row>
    <row r="34" spans="1:17" x14ac:dyDescent="0.25">
      <c r="A34" s="113"/>
      <c r="B34" s="9">
        <v>31</v>
      </c>
      <c r="C34" s="17" t="s">
        <v>179</v>
      </c>
      <c r="D34" s="35" t="s">
        <v>180</v>
      </c>
      <c r="E34" s="18"/>
      <c r="F34" s="18" t="s">
        <v>125</v>
      </c>
      <c r="G34" s="38">
        <f>SUM('Scoring Rollup'!P13)/5</f>
        <v>74.2</v>
      </c>
      <c r="H34" s="20">
        <v>2290170</v>
      </c>
      <c r="I34" s="36"/>
      <c r="J34" s="51"/>
      <c r="K34" s="38">
        <v>145</v>
      </c>
      <c r="L34" s="22"/>
      <c r="M34" s="22">
        <f t="shared" si="2"/>
        <v>2290170</v>
      </c>
      <c r="N34" s="61"/>
      <c r="O34" s="99"/>
    </row>
    <row r="35" spans="1:17" x14ac:dyDescent="0.25">
      <c r="A35" s="113"/>
      <c r="B35" s="9">
        <v>32</v>
      </c>
      <c r="C35" s="17" t="s">
        <v>159</v>
      </c>
      <c r="D35" s="35" t="s">
        <v>160</v>
      </c>
      <c r="E35" s="18"/>
      <c r="F35" s="18" t="s">
        <v>125</v>
      </c>
      <c r="G35" s="38">
        <f>SUM('Scoring Rollup'!P14)/5</f>
        <v>73.8</v>
      </c>
      <c r="H35" s="20">
        <v>1293512</v>
      </c>
      <c r="I35" s="36"/>
      <c r="J35" s="51"/>
      <c r="K35" s="38">
        <v>45</v>
      </c>
      <c r="L35" s="22"/>
      <c r="M35" s="22">
        <f t="shared" si="2"/>
        <v>1293512</v>
      </c>
      <c r="O35" s="32"/>
    </row>
    <row r="36" spans="1:17" x14ac:dyDescent="0.25">
      <c r="A36" s="113"/>
      <c r="B36" s="9">
        <v>33</v>
      </c>
      <c r="C36" s="17" t="s">
        <v>161</v>
      </c>
      <c r="D36" s="17" t="s">
        <v>162</v>
      </c>
      <c r="E36" s="18"/>
      <c r="F36" s="18" t="s">
        <v>125</v>
      </c>
      <c r="G36" s="38">
        <f>SUM('Scoring Rollup'!P16)/5</f>
        <v>62.2</v>
      </c>
      <c r="H36" s="20">
        <v>560958</v>
      </c>
      <c r="I36" s="36"/>
      <c r="J36" s="51"/>
      <c r="K36" s="38">
        <v>16</v>
      </c>
      <c r="L36" s="22"/>
      <c r="M36" s="22">
        <f t="shared" si="2"/>
        <v>560958</v>
      </c>
      <c r="O36" s="32"/>
    </row>
    <row r="37" spans="1:17" x14ac:dyDescent="0.25">
      <c r="A37" s="113"/>
      <c r="B37" s="9">
        <v>34</v>
      </c>
      <c r="C37" s="17" t="s">
        <v>137</v>
      </c>
      <c r="D37" s="35" t="s">
        <v>154</v>
      </c>
      <c r="E37" s="18"/>
      <c r="F37" s="18" t="s">
        <v>125</v>
      </c>
      <c r="G37" s="38">
        <f>SUM('Scoring Rollup'!P15)/5</f>
        <v>73</v>
      </c>
      <c r="H37" s="20">
        <v>4096975</v>
      </c>
      <c r="I37" s="36"/>
      <c r="J37" s="51"/>
      <c r="K37" s="38">
        <v>125</v>
      </c>
      <c r="L37" s="22"/>
      <c r="M37" s="22">
        <f t="shared" si="2"/>
        <v>4096975</v>
      </c>
      <c r="N37" s="32"/>
    </row>
    <row r="38" spans="1:17" x14ac:dyDescent="0.25">
      <c r="A38" s="113"/>
      <c r="B38" s="9">
        <v>35</v>
      </c>
      <c r="C38" s="17" t="s">
        <v>117</v>
      </c>
      <c r="D38" s="35" t="s">
        <v>166</v>
      </c>
      <c r="E38" s="18"/>
      <c r="F38" s="18" t="s">
        <v>109</v>
      </c>
      <c r="G38" s="38">
        <f>SUM('Scoring Rollup'!P17)/5</f>
        <v>90.6</v>
      </c>
      <c r="H38" s="20">
        <v>349102</v>
      </c>
      <c r="I38" s="36"/>
      <c r="J38" s="57" t="s">
        <v>203</v>
      </c>
      <c r="K38" s="59"/>
      <c r="L38" s="22"/>
      <c r="M38" s="22">
        <f t="shared" si="2"/>
        <v>349102</v>
      </c>
      <c r="N38" s="70"/>
      <c r="O38" s="71"/>
      <c r="P38" s="32"/>
      <c r="Q38" s="32"/>
    </row>
    <row r="39" spans="1:17" x14ac:dyDescent="0.25">
      <c r="A39" s="113"/>
      <c r="B39" s="9">
        <v>36</v>
      </c>
      <c r="C39" s="17" t="s">
        <v>139</v>
      </c>
      <c r="D39" s="9" t="s">
        <v>140</v>
      </c>
      <c r="E39" s="9"/>
      <c r="F39" s="18" t="s">
        <v>109</v>
      </c>
      <c r="G39" s="38">
        <f>SUM('Scoring Rollup'!P18)/5</f>
        <v>80.8</v>
      </c>
      <c r="H39" s="20">
        <v>464164</v>
      </c>
      <c r="I39" s="36"/>
      <c r="J39" s="57" t="s">
        <v>203</v>
      </c>
      <c r="K39" s="59"/>
      <c r="L39" s="22"/>
      <c r="M39" s="22">
        <f t="shared" si="2"/>
        <v>464164</v>
      </c>
      <c r="O39" s="61"/>
    </row>
    <row r="40" spans="1:17" x14ac:dyDescent="0.25">
      <c r="A40" s="113"/>
      <c r="B40" s="9">
        <v>37</v>
      </c>
      <c r="C40" s="17" t="s">
        <v>122</v>
      </c>
      <c r="D40" s="33" t="s">
        <v>163</v>
      </c>
      <c r="E40" s="34"/>
      <c r="F40" s="18" t="s">
        <v>109</v>
      </c>
      <c r="G40" s="38">
        <f>SUM('Scoring Rollup'!P19)/5</f>
        <v>80.2</v>
      </c>
      <c r="H40" s="20">
        <v>285370</v>
      </c>
      <c r="I40" s="36"/>
      <c r="J40" s="57" t="s">
        <v>203</v>
      </c>
      <c r="K40" s="59"/>
      <c r="L40" s="22"/>
      <c r="M40" s="22">
        <f t="shared" si="2"/>
        <v>285370</v>
      </c>
      <c r="O40" s="32"/>
    </row>
    <row r="41" spans="1:17" x14ac:dyDescent="0.25">
      <c r="A41" s="113"/>
      <c r="B41" s="9">
        <v>38</v>
      </c>
      <c r="C41" s="17" t="s">
        <v>156</v>
      </c>
      <c r="D41" s="35" t="s">
        <v>158</v>
      </c>
      <c r="E41" s="18"/>
      <c r="F41" s="18" t="s">
        <v>109</v>
      </c>
      <c r="G41" s="38">
        <f>SUM('Scoring Rollup'!P21)/5</f>
        <v>74.2</v>
      </c>
      <c r="H41" s="20">
        <v>699339</v>
      </c>
      <c r="I41" s="36"/>
      <c r="J41" s="57" t="s">
        <v>203</v>
      </c>
      <c r="K41" s="59"/>
      <c r="L41" s="22"/>
      <c r="M41" s="22">
        <f t="shared" si="2"/>
        <v>699339</v>
      </c>
      <c r="O41" s="62"/>
    </row>
    <row r="42" spans="1:17" x14ac:dyDescent="0.25">
      <c r="A42" s="113"/>
      <c r="B42" s="9">
        <v>39</v>
      </c>
      <c r="C42" s="17" t="s">
        <v>87</v>
      </c>
      <c r="D42" s="9" t="s">
        <v>143</v>
      </c>
      <c r="E42" s="9"/>
      <c r="F42" s="18" t="s">
        <v>109</v>
      </c>
      <c r="G42" s="38">
        <f>SUM('Scoring Rollup'!P20)/5</f>
        <v>76.2</v>
      </c>
      <c r="H42" s="20">
        <v>749816</v>
      </c>
      <c r="I42" s="36"/>
      <c r="J42" s="57" t="s">
        <v>203</v>
      </c>
      <c r="K42" s="59"/>
      <c r="L42" s="22"/>
      <c r="M42" s="22">
        <f t="shared" si="2"/>
        <v>749816</v>
      </c>
    </row>
    <row r="43" spans="1:17" ht="14.45" customHeight="1" x14ac:dyDescent="0.25">
      <c r="A43" s="113"/>
      <c r="B43" s="9">
        <v>40</v>
      </c>
      <c r="C43" s="17" t="s">
        <v>119</v>
      </c>
      <c r="D43" s="9" t="s">
        <v>168</v>
      </c>
      <c r="E43" s="9"/>
      <c r="F43" s="18" t="s">
        <v>109</v>
      </c>
      <c r="G43" s="38">
        <f>SUM('Scoring Rollup'!P22)/5</f>
        <v>91.4</v>
      </c>
      <c r="H43" s="20">
        <v>597081</v>
      </c>
      <c r="I43" s="36"/>
      <c r="J43" s="90" t="s">
        <v>209</v>
      </c>
      <c r="K43" s="55"/>
      <c r="L43" s="22"/>
      <c r="M43" s="91">
        <f t="shared" si="2"/>
        <v>597081</v>
      </c>
      <c r="N43" s="88"/>
      <c r="O43" s="89"/>
    </row>
    <row r="44" spans="1:17" x14ac:dyDescent="0.25">
      <c r="A44" s="113"/>
      <c r="B44" s="9">
        <v>41</v>
      </c>
      <c r="C44" s="17" t="s">
        <v>104</v>
      </c>
      <c r="D44" s="35" t="s">
        <v>152</v>
      </c>
      <c r="E44" s="18"/>
      <c r="F44" s="18" t="s">
        <v>109</v>
      </c>
      <c r="G44" s="38">
        <f>SUM('Scoring Rollup'!P23)/5</f>
        <v>83.4</v>
      </c>
      <c r="H44" s="20">
        <v>474355</v>
      </c>
      <c r="I44" s="36"/>
      <c r="J44" s="90" t="s">
        <v>207</v>
      </c>
      <c r="K44" s="55"/>
      <c r="L44" s="22"/>
      <c r="M44" s="22">
        <f t="shared" si="2"/>
        <v>474355</v>
      </c>
      <c r="N44" s="88"/>
      <c r="O44" s="89"/>
    </row>
    <row r="45" spans="1:17" x14ac:dyDescent="0.25">
      <c r="A45" s="113"/>
      <c r="B45" s="9">
        <v>42</v>
      </c>
      <c r="C45" s="17" t="s">
        <v>181</v>
      </c>
      <c r="D45" s="35" t="s">
        <v>184</v>
      </c>
      <c r="E45" s="18"/>
      <c r="F45" s="18" t="s">
        <v>109</v>
      </c>
      <c r="G45" s="38">
        <f>SUM('Scoring Rollup'!P24)/5</f>
        <v>77.8</v>
      </c>
      <c r="H45" s="20">
        <v>1265981</v>
      </c>
      <c r="I45" s="36"/>
      <c r="J45" s="90" t="s">
        <v>213</v>
      </c>
      <c r="K45" s="55"/>
      <c r="L45" s="22">
        <f>SUM(H45)-M45</f>
        <v>647139</v>
      </c>
      <c r="M45" s="91">
        <v>618842</v>
      </c>
      <c r="N45" s="88"/>
      <c r="O45" s="89"/>
    </row>
    <row r="46" spans="1:17" ht="14.45" customHeight="1" x14ac:dyDescent="0.25">
      <c r="A46" s="113"/>
      <c r="B46" s="9">
        <v>43</v>
      </c>
      <c r="C46" s="17" t="s">
        <v>87</v>
      </c>
      <c r="D46" s="9" t="s">
        <v>144</v>
      </c>
      <c r="E46" s="9"/>
      <c r="F46" s="18" t="s">
        <v>109</v>
      </c>
      <c r="G46" s="38">
        <f>SUM('Scoring Rollup'!P25)/5</f>
        <v>73.400000000000006</v>
      </c>
      <c r="H46" s="20">
        <v>1557842</v>
      </c>
      <c r="I46" s="36"/>
      <c r="J46" s="90" t="s">
        <v>204</v>
      </c>
      <c r="K46" s="55"/>
      <c r="L46" s="22">
        <f>SUM(H46)</f>
        <v>1557842</v>
      </c>
      <c r="M46" s="22"/>
      <c r="N46" s="88"/>
      <c r="O46" s="89"/>
    </row>
    <row r="47" spans="1:17" x14ac:dyDescent="0.25">
      <c r="A47" s="113"/>
      <c r="B47" s="9">
        <v>44</v>
      </c>
      <c r="C47" s="9" t="s">
        <v>169</v>
      </c>
      <c r="D47" s="9" t="s">
        <v>170</v>
      </c>
      <c r="E47" s="9"/>
      <c r="F47" s="18" t="s">
        <v>109</v>
      </c>
      <c r="G47" s="38">
        <f>SUM('Scoring Rollup'!P26/5)</f>
        <v>70</v>
      </c>
      <c r="H47" s="20">
        <v>182325</v>
      </c>
      <c r="I47" s="36"/>
      <c r="J47" s="90" t="s">
        <v>210</v>
      </c>
      <c r="K47" s="55"/>
      <c r="L47" s="22">
        <f t="shared" ref="L47:L50" si="3">SUM(H47)</f>
        <v>182325</v>
      </c>
      <c r="M47" s="91"/>
      <c r="N47" s="88"/>
      <c r="O47" s="89"/>
    </row>
    <row r="48" spans="1:17" x14ac:dyDescent="0.25">
      <c r="A48" s="113"/>
      <c r="B48" s="9">
        <v>45</v>
      </c>
      <c r="C48" s="17" t="s">
        <v>177</v>
      </c>
      <c r="D48" s="35" t="s">
        <v>178</v>
      </c>
      <c r="E48" s="18"/>
      <c r="F48" s="18" t="s">
        <v>109</v>
      </c>
      <c r="G48" s="38">
        <f>SUM('Scoring Rollup'!P27)/5</f>
        <v>65.8</v>
      </c>
      <c r="H48" s="20">
        <v>521083</v>
      </c>
      <c r="I48" s="36"/>
      <c r="J48" s="90" t="s">
        <v>212</v>
      </c>
      <c r="K48" s="55"/>
      <c r="L48" s="22">
        <f t="shared" si="3"/>
        <v>521083</v>
      </c>
      <c r="M48" s="91"/>
      <c r="N48" s="88"/>
      <c r="O48" s="89"/>
    </row>
    <row r="49" spans="1:16" x14ac:dyDescent="0.25">
      <c r="A49" s="113"/>
      <c r="B49" s="9">
        <v>46</v>
      </c>
      <c r="C49" s="17" t="s">
        <v>174</v>
      </c>
      <c r="D49" s="35" t="s">
        <v>176</v>
      </c>
      <c r="E49" s="18"/>
      <c r="F49" s="18" t="s">
        <v>109</v>
      </c>
      <c r="G49" s="38">
        <f>SUM('Scoring Rollup'!P28)/5</f>
        <v>64</v>
      </c>
      <c r="H49" s="20">
        <v>968775</v>
      </c>
      <c r="I49" s="36"/>
      <c r="J49" s="90" t="s">
        <v>211</v>
      </c>
      <c r="K49" s="55"/>
      <c r="L49" s="22">
        <f t="shared" si="3"/>
        <v>968775</v>
      </c>
      <c r="M49" s="91"/>
      <c r="N49" s="88"/>
      <c r="O49" s="89"/>
    </row>
    <row r="50" spans="1:16" x14ac:dyDescent="0.25">
      <c r="A50" s="113"/>
      <c r="B50" s="9">
        <v>47</v>
      </c>
      <c r="C50" s="17" t="s">
        <v>164</v>
      </c>
      <c r="D50" s="35" t="s">
        <v>165</v>
      </c>
      <c r="E50" s="18"/>
      <c r="F50" s="18" t="s">
        <v>109</v>
      </c>
      <c r="G50" s="38">
        <f>SUM('Scoring Rollup'!P29)/5</f>
        <v>59.6</v>
      </c>
      <c r="H50" s="20">
        <v>800000</v>
      </c>
      <c r="I50" s="36"/>
      <c r="J50" s="90" t="s">
        <v>208</v>
      </c>
      <c r="K50" s="55"/>
      <c r="L50" s="22">
        <f t="shared" si="3"/>
        <v>800000</v>
      </c>
      <c r="M50" s="91"/>
      <c r="N50" s="88"/>
      <c r="O50" s="89"/>
    </row>
    <row r="51" spans="1:16" x14ac:dyDescent="0.25">
      <c r="A51" s="58"/>
      <c r="B51" s="109" t="s">
        <v>218</v>
      </c>
      <c r="C51" s="110"/>
      <c r="D51" s="110"/>
      <c r="E51" s="110"/>
      <c r="F51" s="110"/>
      <c r="G51" s="110"/>
      <c r="H51" s="110"/>
      <c r="I51" s="110"/>
      <c r="J51" s="110"/>
      <c r="K51" s="110"/>
      <c r="L51" s="110"/>
      <c r="M51" s="110"/>
      <c r="N51" s="85" t="s">
        <v>193</v>
      </c>
      <c r="O51" s="86">
        <v>3588855</v>
      </c>
      <c r="P51" s="32"/>
    </row>
    <row r="52" spans="1:16" x14ac:dyDescent="0.25">
      <c r="A52" s="58"/>
      <c r="B52" s="9">
        <v>48</v>
      </c>
      <c r="C52" s="17" t="s">
        <v>91</v>
      </c>
      <c r="D52" s="35" t="s">
        <v>149</v>
      </c>
      <c r="E52" s="18"/>
      <c r="F52" s="18" t="s">
        <v>125</v>
      </c>
      <c r="G52" s="38">
        <f>SUM('Scoring Rollup'!P31)/5</f>
        <v>88.2</v>
      </c>
      <c r="H52" s="20">
        <v>2995735</v>
      </c>
      <c r="I52" s="36"/>
      <c r="J52" s="56" t="s">
        <v>192</v>
      </c>
      <c r="K52" s="38">
        <v>100</v>
      </c>
      <c r="L52" s="22">
        <f t="shared" ref="L52:L53" si="4">SUM(H52)-M52</f>
        <v>878311</v>
      </c>
      <c r="M52" s="22">
        <v>2117424</v>
      </c>
      <c r="N52" t="s">
        <v>205</v>
      </c>
      <c r="O52" s="32">
        <f>SUM(H52:H54)</f>
        <v>5717535</v>
      </c>
    </row>
    <row r="53" spans="1:16" x14ac:dyDescent="0.25">
      <c r="A53" s="58"/>
      <c r="B53" s="96">
        <v>49</v>
      </c>
      <c r="C53" s="17" t="s">
        <v>137</v>
      </c>
      <c r="D53" s="35" t="s">
        <v>138</v>
      </c>
      <c r="E53" s="18"/>
      <c r="F53" s="18" t="s">
        <v>125</v>
      </c>
      <c r="G53" s="38">
        <f>SUM('Scoring Rollup'!P32)/5</f>
        <v>77</v>
      </c>
      <c r="H53" s="20">
        <v>2119083</v>
      </c>
      <c r="I53" s="40"/>
      <c r="J53" s="56" t="s">
        <v>192</v>
      </c>
      <c r="K53" s="39">
        <v>107</v>
      </c>
      <c r="L53" s="22">
        <f t="shared" si="4"/>
        <v>647652</v>
      </c>
      <c r="M53" s="22">
        <f>SUM(O51)-M52</f>
        <v>1471431</v>
      </c>
      <c r="N53" s="70" t="s">
        <v>206</v>
      </c>
      <c r="O53" s="71">
        <f>SUM(O51-O52)</f>
        <v>-2128680</v>
      </c>
    </row>
    <row r="54" spans="1:16" x14ac:dyDescent="0.25">
      <c r="A54" s="58"/>
      <c r="B54" s="9"/>
      <c r="C54" s="50" t="s">
        <v>135</v>
      </c>
      <c r="D54" s="54" t="s">
        <v>136</v>
      </c>
      <c r="E54" s="50"/>
      <c r="F54" s="18" t="s">
        <v>125</v>
      </c>
      <c r="G54" s="38">
        <f>SUM('Scoring Rollup'!P33)/5</f>
        <v>69.400000000000006</v>
      </c>
      <c r="H54" s="52">
        <v>602717</v>
      </c>
      <c r="I54" s="55"/>
      <c r="J54" s="51"/>
      <c r="K54" s="38">
        <v>35</v>
      </c>
      <c r="L54" s="22">
        <f>SUM(H54)</f>
        <v>602717</v>
      </c>
      <c r="M54" s="22"/>
      <c r="N54" s="92"/>
      <c r="O54" s="93"/>
    </row>
    <row r="55" spans="1:16" ht="15" customHeight="1" x14ac:dyDescent="0.25">
      <c r="A55" s="58"/>
      <c r="B55" s="102" t="s">
        <v>214</v>
      </c>
      <c r="C55" s="103"/>
      <c r="D55" s="103"/>
      <c r="E55" s="103"/>
      <c r="F55" s="103"/>
      <c r="G55" s="103"/>
      <c r="H55" s="103"/>
      <c r="I55" s="103"/>
      <c r="J55" s="103"/>
      <c r="K55" s="103"/>
      <c r="L55" s="103"/>
      <c r="M55" s="103"/>
      <c r="N55" s="85" t="s">
        <v>194</v>
      </c>
      <c r="O55" s="86">
        <v>12663125</v>
      </c>
    </row>
    <row r="56" spans="1:16" x14ac:dyDescent="0.25">
      <c r="A56" s="58"/>
      <c r="B56" s="9"/>
      <c r="C56" s="24" t="s">
        <v>91</v>
      </c>
      <c r="D56" s="9" t="s">
        <v>220</v>
      </c>
      <c r="E56" s="9"/>
      <c r="F56" s="25" t="s">
        <v>89</v>
      </c>
      <c r="G56" s="39">
        <v>97</v>
      </c>
      <c r="H56" s="26">
        <v>66898</v>
      </c>
      <c r="I56" s="64"/>
      <c r="J56" s="49" t="s">
        <v>187</v>
      </c>
      <c r="K56" s="59"/>
      <c r="L56" s="22"/>
      <c r="M56" s="22"/>
      <c r="N56" t="s">
        <v>205</v>
      </c>
      <c r="O56" s="32">
        <f>SUM(H56:H66)</f>
        <v>12663125</v>
      </c>
    </row>
    <row r="57" spans="1:16" x14ac:dyDescent="0.25">
      <c r="A57" s="68"/>
      <c r="B57" s="41"/>
      <c r="C57" s="42" t="s">
        <v>87</v>
      </c>
      <c r="D57" s="41" t="s">
        <v>90</v>
      </c>
      <c r="E57" s="41"/>
      <c r="F57" s="45" t="s">
        <v>89</v>
      </c>
      <c r="G57" s="46">
        <f>SUM('Mother Seton'!B12)</f>
        <v>96</v>
      </c>
      <c r="H57" s="47">
        <v>780706</v>
      </c>
      <c r="I57" s="64"/>
      <c r="J57" s="72" t="s">
        <v>187</v>
      </c>
      <c r="K57" s="73"/>
      <c r="L57" s="48"/>
      <c r="M57" s="48"/>
      <c r="N57" s="70" t="s">
        <v>206</v>
      </c>
      <c r="O57" s="71">
        <f>SUM(O55-O56)</f>
        <v>0</v>
      </c>
    </row>
    <row r="58" spans="1:16" x14ac:dyDescent="0.25">
      <c r="A58" s="68"/>
      <c r="B58" s="9"/>
      <c r="C58" s="42" t="s">
        <v>139</v>
      </c>
      <c r="D58" s="41" t="s">
        <v>141</v>
      </c>
      <c r="E58" s="41"/>
      <c r="F58" s="45" t="s">
        <v>89</v>
      </c>
      <c r="G58" s="63"/>
      <c r="H58" s="47">
        <v>1683650</v>
      </c>
      <c r="I58" s="64"/>
      <c r="J58" s="49" t="s">
        <v>187</v>
      </c>
      <c r="K58" s="65"/>
      <c r="L58" s="48"/>
      <c r="M58" s="48"/>
    </row>
    <row r="59" spans="1:16" x14ac:dyDescent="0.25">
      <c r="A59" s="69"/>
      <c r="B59" s="9"/>
      <c r="C59" s="17" t="s">
        <v>87</v>
      </c>
      <c r="D59" s="9" t="s">
        <v>146</v>
      </c>
      <c r="E59" s="9"/>
      <c r="F59" s="18" t="s">
        <v>89</v>
      </c>
      <c r="G59" s="19"/>
      <c r="H59" s="20">
        <v>1568485</v>
      </c>
      <c r="I59" s="36"/>
      <c r="J59" s="49" t="s">
        <v>187</v>
      </c>
      <c r="K59" s="55"/>
      <c r="L59" s="22"/>
      <c r="M59" s="22"/>
    </row>
    <row r="60" spans="1:16" x14ac:dyDescent="0.25">
      <c r="A60" s="58"/>
      <c r="B60" s="9"/>
      <c r="C60" s="17" t="s">
        <v>147</v>
      </c>
      <c r="D60" s="9" t="s">
        <v>148</v>
      </c>
      <c r="E60" s="9"/>
      <c r="F60" s="18" t="s">
        <v>89</v>
      </c>
      <c r="G60" s="19"/>
      <c r="H60" s="20">
        <v>710070</v>
      </c>
      <c r="I60" s="36"/>
      <c r="J60" s="49" t="s">
        <v>187</v>
      </c>
      <c r="K60" s="55"/>
      <c r="L60" s="22"/>
      <c r="M60" s="22"/>
    </row>
    <row r="61" spans="1:16" x14ac:dyDescent="0.25">
      <c r="A61" s="58"/>
      <c r="B61" s="9"/>
      <c r="C61" s="17" t="s">
        <v>63</v>
      </c>
      <c r="D61" s="35" t="s">
        <v>153</v>
      </c>
      <c r="E61" s="18"/>
      <c r="F61" s="18" t="s">
        <v>89</v>
      </c>
      <c r="G61" s="19"/>
      <c r="H61" s="20">
        <v>507512</v>
      </c>
      <c r="I61" s="36"/>
      <c r="J61" s="95" t="s">
        <v>202</v>
      </c>
      <c r="K61" s="55"/>
      <c r="L61" s="22"/>
      <c r="M61" s="91"/>
      <c r="N61" s="88"/>
      <c r="O61" s="89"/>
    </row>
    <row r="62" spans="1:16" x14ac:dyDescent="0.25">
      <c r="A62" s="58"/>
      <c r="B62" s="9"/>
      <c r="C62" s="17" t="s">
        <v>113</v>
      </c>
      <c r="D62" s="35" t="s">
        <v>155</v>
      </c>
      <c r="E62" s="18"/>
      <c r="F62" s="18" t="s">
        <v>89</v>
      </c>
      <c r="G62" s="19"/>
      <c r="H62" s="20">
        <v>238689</v>
      </c>
      <c r="I62" s="36"/>
      <c r="J62" s="49" t="s">
        <v>187</v>
      </c>
      <c r="K62" s="55"/>
      <c r="L62" s="22"/>
      <c r="M62" s="22"/>
    </row>
    <row r="63" spans="1:16" x14ac:dyDescent="0.25">
      <c r="A63" s="58"/>
      <c r="B63" s="9"/>
      <c r="C63" s="17" t="s">
        <v>171</v>
      </c>
      <c r="D63" s="9" t="s">
        <v>173</v>
      </c>
      <c r="E63" s="9"/>
      <c r="F63" s="18" t="s">
        <v>89</v>
      </c>
      <c r="G63" s="19"/>
      <c r="H63" s="20">
        <v>285933</v>
      </c>
      <c r="I63" s="36"/>
      <c r="J63" s="49" t="s">
        <v>187</v>
      </c>
      <c r="K63" s="55"/>
      <c r="L63" s="22"/>
      <c r="M63" s="22"/>
    </row>
    <row r="64" spans="1:16" x14ac:dyDescent="0.25">
      <c r="A64" s="58"/>
      <c r="B64" s="9"/>
      <c r="C64" s="17" t="s">
        <v>174</v>
      </c>
      <c r="D64" s="35" t="s">
        <v>175</v>
      </c>
      <c r="E64" s="18"/>
      <c r="F64" s="18" t="s">
        <v>89</v>
      </c>
      <c r="G64" s="19"/>
      <c r="H64" s="20">
        <v>1950414</v>
      </c>
      <c r="I64" s="36"/>
      <c r="J64" s="49" t="s">
        <v>187</v>
      </c>
      <c r="K64" s="55"/>
      <c r="L64" s="22"/>
      <c r="M64" s="22"/>
    </row>
    <row r="65" spans="1:13" x14ac:dyDescent="0.25">
      <c r="A65" s="58"/>
      <c r="B65" s="9"/>
      <c r="C65" s="17" t="s">
        <v>181</v>
      </c>
      <c r="D65" s="35" t="s">
        <v>182</v>
      </c>
      <c r="E65" s="18"/>
      <c r="F65" s="18" t="s">
        <v>89</v>
      </c>
      <c r="G65" s="19"/>
      <c r="H65" s="20">
        <v>1176236</v>
      </c>
      <c r="I65" s="36"/>
      <c r="J65" s="49" t="s">
        <v>187</v>
      </c>
      <c r="K65" s="55"/>
      <c r="L65" s="22"/>
      <c r="M65" s="22"/>
    </row>
    <row r="66" spans="1:13" x14ac:dyDescent="0.25">
      <c r="A66" s="58"/>
      <c r="B66" s="9"/>
      <c r="C66" s="17" t="s">
        <v>200</v>
      </c>
      <c r="D66" s="35" t="s">
        <v>215</v>
      </c>
      <c r="E66" s="18"/>
      <c r="F66" s="18" t="s">
        <v>89</v>
      </c>
      <c r="G66" s="19"/>
      <c r="H66" s="20">
        <v>3694532</v>
      </c>
      <c r="I66" s="36"/>
      <c r="J66" s="49" t="s">
        <v>202</v>
      </c>
      <c r="K66" s="55"/>
      <c r="L66" s="22"/>
      <c r="M66" s="22"/>
    </row>
    <row r="67" spans="1:13" x14ac:dyDescent="0.25">
      <c r="A67" s="84"/>
    </row>
    <row r="68" spans="1:13" x14ac:dyDescent="0.25">
      <c r="A68" s="84"/>
      <c r="D68"/>
      <c r="H68" s="87"/>
      <c r="I68" s="27"/>
      <c r="J68" s="27"/>
      <c r="K68" s="27"/>
    </row>
    <row r="69" spans="1:13" x14ac:dyDescent="0.25">
      <c r="D69"/>
      <c r="I69" s="27"/>
      <c r="J69" s="27"/>
      <c r="K69" s="27"/>
    </row>
    <row r="72" spans="1:13" x14ac:dyDescent="0.25">
      <c r="D72"/>
      <c r="I72" s="27"/>
      <c r="J72" s="27"/>
      <c r="K72" s="27"/>
    </row>
    <row r="73" spans="1:13" x14ac:dyDescent="0.25">
      <c r="D73"/>
      <c r="I73" s="27"/>
      <c r="J73" s="27"/>
      <c r="K73" s="27"/>
    </row>
    <row r="74" spans="1:13" x14ac:dyDescent="0.25">
      <c r="D74"/>
      <c r="I74" s="27"/>
      <c r="J74" s="27"/>
      <c r="K74" s="27"/>
    </row>
    <row r="75" spans="1:13" x14ac:dyDescent="0.25">
      <c r="D75"/>
      <c r="I75" s="27"/>
      <c r="J75" s="27"/>
      <c r="K75" s="27"/>
    </row>
    <row r="76" spans="1:13" x14ac:dyDescent="0.25">
      <c r="D76"/>
      <c r="I76" s="27"/>
      <c r="J76" s="27"/>
      <c r="K76" s="27"/>
    </row>
    <row r="77" spans="1:13" x14ac:dyDescent="0.25">
      <c r="D77"/>
      <c r="I77" s="27"/>
      <c r="J77" s="27"/>
      <c r="K77" s="27"/>
    </row>
    <row r="78" spans="1:13" x14ac:dyDescent="0.25">
      <c r="D78"/>
      <c r="I78" s="27"/>
      <c r="J78" s="27"/>
      <c r="K78" s="27"/>
    </row>
    <row r="81" spans="4:11" x14ac:dyDescent="0.25">
      <c r="D81"/>
      <c r="I81" s="27"/>
      <c r="J81" s="27"/>
      <c r="K81" s="27"/>
    </row>
    <row r="82" spans="4:11" x14ac:dyDescent="0.25">
      <c r="D82"/>
    </row>
    <row r="83" spans="4:11" x14ac:dyDescent="0.25">
      <c r="D83"/>
      <c r="I83" s="27"/>
      <c r="J83" s="27"/>
      <c r="K83" s="27"/>
    </row>
  </sheetData>
  <sortState xmlns:xlrd2="http://schemas.microsoft.com/office/spreadsheetml/2017/richdata2" ref="A43:Q50">
    <sortCondition ref="B43:B50"/>
  </sortState>
  <mergeCells count="6">
    <mergeCell ref="B55:M55"/>
    <mergeCell ref="A2:M2"/>
    <mergeCell ref="A3:A14"/>
    <mergeCell ref="B23:M23"/>
    <mergeCell ref="B51:M51"/>
    <mergeCell ref="A15:A50"/>
  </mergeCells>
  <conditionalFormatting sqref="L3:M22 L24:M50 L56:M66">
    <cfRule type="cellIs" dxfId="7" priority="13" operator="lessThan">
      <formula>0</formula>
    </cfRule>
    <cfRule type="expression" dxfId="6" priority="14">
      <formula>#REF!&lt;0</formula>
    </cfRule>
  </conditionalFormatting>
  <conditionalFormatting sqref="L52:M54">
    <cfRule type="cellIs" dxfId="5" priority="1" operator="lessThan">
      <formula>0</formula>
    </cfRule>
    <cfRule type="expression" dxfId="4" priority="2">
      <formula>#REF!&lt;0</formula>
    </cfRule>
  </conditionalFormatting>
  <dataValidations count="2">
    <dataValidation type="list" allowBlank="1" showInputMessage="1" showErrorMessage="1" sqref="F3:F22 F52:F54 F56:F66 F24:F50" xr:uid="{2901BD9D-E548-4349-99AB-ADE71794BABC}">
      <formula1>"PH, TH, Joint TH &amp; PH-RRH, HMIS, SSO, TRA, PRA, SRA, S+C/SRO"</formula1>
    </dataValidation>
    <dataValidation allowBlank="1" showErrorMessage="1" sqref="F16:L16 D16:E17 G3:K3 C16 B17:L17 B21:B22 A1:M1 C4:C6 E4:L8 B18:C19 D19:E19 F18:I19 L18:L20 B3:B6 B7:C8 B20:I20 G21:I22 C53:K53 B9:B16 G11:I16 J10:K22 C9:L14 C56:L56 B52:B54 G52:K54 G57:K66 B56:B66 B24:L42 G38:K50 B38:B50" xr:uid="{E534D5E3-2A11-41D0-A0BC-DDDA272A5572}"/>
  </dataValidations>
  <pageMargins left="0.7" right="0.7" top="0.75" bottom="0.75" header="0.3" footer="0.3"/>
  <pageSetup scale="45"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AF9FE-0997-4316-AE92-DA869A49B02D}">
  <dimension ref="A1:F65"/>
  <sheetViews>
    <sheetView topLeftCell="A7" workbookViewId="0">
      <selection activeCell="A55"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43</v>
      </c>
      <c r="D3" s="121"/>
      <c r="E3" s="121"/>
      <c r="F3" s="121"/>
    </row>
    <row r="4" spans="1:6" ht="14.25" customHeight="1" x14ac:dyDescent="0.25">
      <c r="A4" s="123" t="s">
        <v>3</v>
      </c>
      <c r="B4" s="124"/>
      <c r="C4" s="122" t="s">
        <v>52</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36</v>
      </c>
      <c r="C7" s="3">
        <v>36</v>
      </c>
    </row>
    <row r="8" spans="1:6" ht="32.25" thickBot="1" x14ac:dyDescent="0.3">
      <c r="A8" s="2" t="s">
        <v>8</v>
      </c>
      <c r="B8" s="3">
        <f>SUM(E45)</f>
        <v>29</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100</v>
      </c>
      <c r="C12" s="3">
        <v>124</v>
      </c>
    </row>
    <row r="13" spans="1:6" ht="15.75" x14ac:dyDescent="0.25">
      <c r="A13" s="4"/>
    </row>
    <row r="14" spans="1:6" ht="15.75" x14ac:dyDescent="0.25">
      <c r="A14" s="14" t="s">
        <v>13</v>
      </c>
    </row>
    <row r="15" spans="1:6" x14ac:dyDescent="0.25">
      <c r="A15" s="120" t="s">
        <v>53</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SUM(4+4+4+4)</f>
        <v>16</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36</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1</v>
      </c>
      <c r="F44" s="11">
        <v>4</v>
      </c>
    </row>
    <row r="45" spans="1:6" ht="15.75" x14ac:dyDescent="0.25">
      <c r="A45" s="116" t="s">
        <v>19</v>
      </c>
      <c r="B45" s="116"/>
      <c r="C45" s="116"/>
      <c r="D45" s="116"/>
      <c r="E45" s="9">
        <f>SUM(E37:E44)</f>
        <v>29</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DA75-58D5-441E-BFDA-E778B89E98BF}">
  <dimension ref="A1:F65"/>
  <sheetViews>
    <sheetView workbookViewId="0">
      <selection activeCell="A28" sqref="A28"/>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43</v>
      </c>
      <c r="D3" s="121"/>
      <c r="E3" s="121"/>
      <c r="F3" s="121"/>
    </row>
    <row r="4" spans="1:6" ht="14.25" customHeight="1" x14ac:dyDescent="0.25">
      <c r="A4" s="123" t="s">
        <v>3</v>
      </c>
      <c r="B4" s="124"/>
      <c r="C4" s="122" t="s">
        <v>54</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30</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97</v>
      </c>
      <c r="C12" s="3">
        <v>124</v>
      </c>
    </row>
    <row r="13" spans="1:6" ht="15.75" x14ac:dyDescent="0.25">
      <c r="A13" s="4"/>
    </row>
    <row r="14" spans="1:6" ht="15.75" x14ac:dyDescent="0.25">
      <c r="A14" s="14" t="s">
        <v>13</v>
      </c>
    </row>
    <row r="15" spans="1:6" x14ac:dyDescent="0.25">
      <c r="A15" s="120" t="s">
        <v>57</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SUM(4+4+1+1)</f>
        <v>10</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30</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5B10B-58FF-40ED-8FAF-5BD9AF5F6BBE}">
  <dimension ref="A1:F65"/>
  <sheetViews>
    <sheetView workbookViewId="0">
      <selection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55</v>
      </c>
      <c r="D3" s="121"/>
      <c r="E3" s="121"/>
      <c r="F3" s="121"/>
    </row>
    <row r="4" spans="1:6" ht="14.25" customHeight="1" x14ac:dyDescent="0.25">
      <c r="A4" s="123" t="s">
        <v>3</v>
      </c>
      <c r="B4" s="124"/>
      <c r="C4" s="122" t="s">
        <v>56</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36</v>
      </c>
      <c r="C7" s="3">
        <v>36</v>
      </c>
    </row>
    <row r="8" spans="1:6" ht="32.25" thickBot="1" x14ac:dyDescent="0.3">
      <c r="A8" s="2" t="s">
        <v>8</v>
      </c>
      <c r="B8" s="3">
        <f>SUM(E45)</f>
        <v>29</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100</v>
      </c>
      <c r="C12" s="3">
        <v>124</v>
      </c>
    </row>
    <row r="13" spans="1:6" ht="15.75" x14ac:dyDescent="0.25">
      <c r="A13" s="4"/>
    </row>
    <row r="14" spans="1:6" ht="15.75" x14ac:dyDescent="0.25">
      <c r="A14" s="14" t="s">
        <v>13</v>
      </c>
    </row>
    <row r="15" spans="1:6" x14ac:dyDescent="0.25">
      <c r="A15" s="120" t="s">
        <v>58</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SUM(4+4+4+4)</f>
        <v>16</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36</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1</v>
      </c>
      <c r="F44" s="11">
        <v>4</v>
      </c>
    </row>
    <row r="45" spans="1:6" ht="15.75" x14ac:dyDescent="0.25">
      <c r="A45" s="116" t="s">
        <v>19</v>
      </c>
      <c r="B45" s="116"/>
      <c r="C45" s="116"/>
      <c r="D45" s="116"/>
      <c r="E45" s="9">
        <f>SUM(E37:E44)</f>
        <v>29</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79CEF-50AF-4C90-B580-D2FA31A07611}">
  <dimension ref="A1:F65"/>
  <sheetViews>
    <sheetView workbookViewId="0">
      <selection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59</v>
      </c>
      <c r="D3" s="121"/>
      <c r="E3" s="121"/>
      <c r="F3" s="121"/>
    </row>
    <row r="4" spans="1:6" ht="14.25" customHeight="1" x14ac:dyDescent="0.25">
      <c r="A4" s="123" t="s">
        <v>3</v>
      </c>
      <c r="B4" s="124"/>
      <c r="C4" s="122" t="s">
        <v>60</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31</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98</v>
      </c>
      <c r="C12" s="3">
        <v>124</v>
      </c>
    </row>
    <row r="13" spans="1:6" ht="15.75" x14ac:dyDescent="0.25">
      <c r="A13" s="4"/>
    </row>
    <row r="14" spans="1:6" ht="15.75" x14ac:dyDescent="0.25">
      <c r="A14" s="14" t="s">
        <v>13</v>
      </c>
    </row>
    <row r="15" spans="1:6" x14ac:dyDescent="0.25">
      <c r="A15" s="120" t="s">
        <v>61</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SUM(2+4+1+4)</f>
        <v>11</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31</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154C-BA31-4C91-87CD-5AA41CD776AC}">
  <dimension ref="A1:F65"/>
  <sheetViews>
    <sheetView topLeftCell="A5" workbookViewId="0">
      <selection activeCell="A15" sqref="A15:F27"/>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63</v>
      </c>
      <c r="D3" s="121"/>
      <c r="E3" s="121"/>
      <c r="F3" s="121"/>
    </row>
    <row r="4" spans="1:6" ht="14.25" customHeight="1" x14ac:dyDescent="0.25">
      <c r="A4" s="123" t="s">
        <v>3</v>
      </c>
      <c r="B4" s="124"/>
      <c r="C4" s="122" t="s">
        <v>62</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28</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95</v>
      </c>
      <c r="C12" s="3">
        <v>124</v>
      </c>
    </row>
    <row r="13" spans="1:6" ht="15.75" x14ac:dyDescent="0.25">
      <c r="A13" s="4"/>
    </row>
    <row r="14" spans="1:6" ht="15.75" x14ac:dyDescent="0.25">
      <c r="A14" s="14" t="s">
        <v>13</v>
      </c>
    </row>
    <row r="15" spans="1:6" x14ac:dyDescent="0.25">
      <c r="A15" s="120" t="s">
        <v>64</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SUM(2+4+1+1)</f>
        <v>8</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28</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2E09-DAA9-4809-BD5D-73CB764413AB}">
  <dimension ref="A1:F65"/>
  <sheetViews>
    <sheetView topLeftCell="A6" workbookViewId="0">
      <selection activeCell="A13"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63</v>
      </c>
      <c r="D3" s="121"/>
      <c r="E3" s="121"/>
      <c r="F3" s="121"/>
    </row>
    <row r="4" spans="1:6" ht="14.25" customHeight="1" x14ac:dyDescent="0.25">
      <c r="A4" s="123" t="s">
        <v>3</v>
      </c>
      <c r="B4" s="124"/>
      <c r="C4" s="122" t="s">
        <v>65</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28</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95</v>
      </c>
      <c r="C12" s="3">
        <v>124</v>
      </c>
    </row>
    <row r="13" spans="1:6" ht="15.75" x14ac:dyDescent="0.25">
      <c r="A13" s="4"/>
    </row>
    <row r="14" spans="1:6" ht="15.75" x14ac:dyDescent="0.25">
      <c r="A14" s="14" t="s">
        <v>13</v>
      </c>
    </row>
    <row r="15" spans="1:6" x14ac:dyDescent="0.25">
      <c r="A15" s="120" t="s">
        <v>64</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SUM(2+4+1+1)</f>
        <v>8</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28</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E8B61-4602-4186-B3E6-E567C3998856}">
  <dimension ref="A1:F65"/>
  <sheetViews>
    <sheetView workbookViewId="0">
      <selection activeCell="A13"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66</v>
      </c>
      <c r="D3" s="121"/>
      <c r="E3" s="121"/>
      <c r="F3" s="121"/>
    </row>
    <row r="4" spans="1:6" ht="14.25" customHeight="1" x14ac:dyDescent="0.25">
      <c r="A4" s="123" t="s">
        <v>3</v>
      </c>
      <c r="B4" s="124"/>
      <c r="C4" s="122" t="s">
        <v>67</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34</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101</v>
      </c>
      <c r="C12" s="3">
        <v>124</v>
      </c>
    </row>
    <row r="13" spans="1:6" ht="15.75" x14ac:dyDescent="0.25">
      <c r="A13" s="4"/>
    </row>
    <row r="14" spans="1:6" ht="15.75" x14ac:dyDescent="0.25">
      <c r="A14" s="14" t="s">
        <v>13</v>
      </c>
    </row>
    <row r="15" spans="1:6" x14ac:dyDescent="0.25">
      <c r="A15" s="120" t="s">
        <v>68</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SUM(4+2+4+4)</f>
        <v>14</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34</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EAF69-6AA6-44C0-9503-091A584B4F85}">
  <dimension ref="A1:F65"/>
  <sheetViews>
    <sheetView topLeftCell="A5" workbookViewId="0">
      <selection activeCell="A14"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66</v>
      </c>
      <c r="D3" s="121"/>
      <c r="E3" s="121"/>
      <c r="F3" s="121"/>
    </row>
    <row r="4" spans="1:6" ht="14.25" customHeight="1" x14ac:dyDescent="0.25">
      <c r="A4" s="123" t="s">
        <v>3</v>
      </c>
      <c r="B4" s="124"/>
      <c r="C4" s="122" t="s">
        <v>69</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32</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99</v>
      </c>
      <c r="C12" s="3">
        <v>124</v>
      </c>
    </row>
    <row r="13" spans="1:6" ht="15.75" x14ac:dyDescent="0.25">
      <c r="A13" s="4"/>
    </row>
    <row r="14" spans="1:6" ht="15.75" x14ac:dyDescent="0.25">
      <c r="A14" s="14" t="s">
        <v>13</v>
      </c>
    </row>
    <row r="15" spans="1:6" x14ac:dyDescent="0.25">
      <c r="A15" s="120" t="s">
        <v>68</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SUM(2+4+2+4)</f>
        <v>12</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32</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1CFFA-31F2-4968-8D65-197C7EB1CE47}">
  <dimension ref="A1:F65"/>
  <sheetViews>
    <sheetView topLeftCell="A9" workbookViewId="0">
      <selection activeCell="A13"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70</v>
      </c>
      <c r="D3" s="121"/>
      <c r="E3" s="121"/>
      <c r="F3" s="121"/>
    </row>
    <row r="4" spans="1:6" ht="14.25" customHeight="1" x14ac:dyDescent="0.25">
      <c r="A4" s="123" t="s">
        <v>3</v>
      </c>
      <c r="B4" s="124"/>
      <c r="C4" s="122" t="s">
        <v>71</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30</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97</v>
      </c>
      <c r="C12" s="3">
        <v>124</v>
      </c>
    </row>
    <row r="13" spans="1:6" ht="15.75" x14ac:dyDescent="0.25">
      <c r="A13" s="4"/>
    </row>
    <row r="14" spans="1:6" ht="15.75" x14ac:dyDescent="0.25">
      <c r="A14" s="14" t="s">
        <v>13</v>
      </c>
    </row>
    <row r="15" spans="1:6" ht="15" customHeight="1" x14ac:dyDescent="0.25">
      <c r="A15" s="120" t="s">
        <v>64</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SUM(4+4+1+1)</f>
        <v>10</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30</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549E6-598F-4AEC-B1B5-1B11A6F64C08}">
  <dimension ref="A1:F65"/>
  <sheetViews>
    <sheetView topLeftCell="A45" workbookViewId="0">
      <selection activeCell="J53" sqref="J53"/>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72</v>
      </c>
      <c r="D3" s="121"/>
      <c r="E3" s="121"/>
      <c r="F3" s="121"/>
    </row>
    <row r="4" spans="1:6" ht="14.25" customHeight="1" x14ac:dyDescent="0.25">
      <c r="A4" s="123" t="s">
        <v>3</v>
      </c>
      <c r="B4" s="124"/>
      <c r="C4" s="122" t="s">
        <v>73</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36</v>
      </c>
      <c r="C7" s="3">
        <v>36</v>
      </c>
    </row>
    <row r="8" spans="1:6" ht="32.25" thickBot="1" x14ac:dyDescent="0.3">
      <c r="A8" s="2" t="s">
        <v>8</v>
      </c>
      <c r="B8" s="3">
        <f>SUM(E45)</f>
        <v>29</v>
      </c>
      <c r="C8" s="3">
        <v>32</v>
      </c>
    </row>
    <row r="9" spans="1:6" ht="72.75" customHeight="1" thickBot="1" x14ac:dyDescent="0.3">
      <c r="A9" s="2" t="s">
        <v>9</v>
      </c>
      <c r="B9" s="3">
        <f>SUM(E49)</f>
        <v>8</v>
      </c>
      <c r="C9" s="3">
        <v>8</v>
      </c>
    </row>
    <row r="10" spans="1:6" ht="39" customHeight="1" thickBot="1" x14ac:dyDescent="0.3">
      <c r="A10" s="2" t="s">
        <v>10</v>
      </c>
      <c r="B10" s="3">
        <f>SUM(E54)</f>
        <v>23</v>
      </c>
      <c r="C10" s="3">
        <v>24</v>
      </c>
    </row>
    <row r="11" spans="1:6" ht="16.5" thickBot="1" x14ac:dyDescent="0.3">
      <c r="A11" s="2" t="s">
        <v>11</v>
      </c>
      <c r="B11" s="3">
        <f>SUM(E60)</f>
        <v>3</v>
      </c>
      <c r="C11" s="3">
        <v>24</v>
      </c>
    </row>
    <row r="12" spans="1:6" ht="16.5" thickBot="1" x14ac:dyDescent="0.3">
      <c r="A12" s="2" t="s">
        <v>12</v>
      </c>
      <c r="B12" s="3">
        <f>SUM(B7:B11)</f>
        <v>99</v>
      </c>
      <c r="C12" s="3">
        <v>124</v>
      </c>
    </row>
    <row r="13" spans="1:6" ht="15.75" x14ac:dyDescent="0.25">
      <c r="A13" s="4"/>
    </row>
    <row r="14" spans="1:6" ht="15.75" x14ac:dyDescent="0.25">
      <c r="A14" s="14" t="s">
        <v>13</v>
      </c>
    </row>
    <row r="15" spans="1:6" x14ac:dyDescent="0.25">
      <c r="A15" s="120" t="s">
        <v>74</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SUM(4+4+4+4)</f>
        <v>16</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36</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1</v>
      </c>
      <c r="F44" s="11">
        <v>4</v>
      </c>
    </row>
    <row r="45" spans="1:6" ht="15.75" x14ac:dyDescent="0.25">
      <c r="A45" s="116" t="s">
        <v>19</v>
      </c>
      <c r="B45" s="116"/>
      <c r="C45" s="116"/>
      <c r="D45" s="116"/>
      <c r="E45" s="9">
        <f>SUM(E37:E44)</f>
        <v>29</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19</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23</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CA3A-879C-4866-9EBF-6DD212053DEB}">
  <sheetPr>
    <pageSetUpPr fitToPage="1"/>
  </sheetPr>
  <dimension ref="A1:S50"/>
  <sheetViews>
    <sheetView topLeftCell="C10" zoomScale="90" zoomScaleNormal="90" workbookViewId="0">
      <selection activeCell="P3" sqref="P3"/>
    </sheetView>
  </sheetViews>
  <sheetFormatPr defaultRowHeight="15" x14ac:dyDescent="0.25"/>
  <cols>
    <col min="1" max="1" width="5.7109375" customWidth="1"/>
    <col min="2" max="2" width="47.140625" bestFit="1" customWidth="1"/>
    <col min="3" max="3" width="36" style="23" customWidth="1"/>
    <col min="4" max="4" width="16.28515625" customWidth="1"/>
    <col min="5" max="5" width="12" customWidth="1"/>
    <col min="6" max="6" width="11" style="37" customWidth="1"/>
    <col min="7" max="7" width="13.7109375" style="37" customWidth="1"/>
    <col min="8" max="8" width="13" style="37" customWidth="1"/>
    <col min="9" max="9" width="39.140625" style="37" bestFit="1" customWidth="1"/>
    <col min="10" max="15" width="13" style="37" customWidth="1"/>
    <col min="16" max="16" width="12.28515625" customWidth="1"/>
    <col min="17" max="17" width="15.140625" customWidth="1"/>
    <col min="18" max="18" width="17" customWidth="1"/>
    <col min="19" max="19" width="13.28515625" bestFit="1" customWidth="1"/>
  </cols>
  <sheetData>
    <row r="1" spans="1:17" ht="30" x14ac:dyDescent="0.25">
      <c r="A1" s="15" t="s">
        <v>78</v>
      </c>
      <c r="B1" s="15" t="s">
        <v>79</v>
      </c>
      <c r="C1" s="15" t="s">
        <v>80</v>
      </c>
      <c r="D1" s="15" t="s">
        <v>81</v>
      </c>
      <c r="E1" s="16" t="s">
        <v>82</v>
      </c>
      <c r="F1" s="15" t="s">
        <v>83</v>
      </c>
      <c r="G1" s="15" t="s">
        <v>84</v>
      </c>
      <c r="H1" s="15" t="s">
        <v>85</v>
      </c>
      <c r="I1" s="15" t="s">
        <v>185</v>
      </c>
      <c r="J1" s="15" t="s">
        <v>196</v>
      </c>
      <c r="K1" s="15" t="s">
        <v>222</v>
      </c>
      <c r="L1" s="15" t="s">
        <v>223</v>
      </c>
      <c r="M1" s="15" t="s">
        <v>226</v>
      </c>
      <c r="N1" s="15" t="s">
        <v>224</v>
      </c>
      <c r="O1" s="15" t="s">
        <v>225</v>
      </c>
      <c r="P1" s="15" t="s">
        <v>12</v>
      </c>
      <c r="Q1" s="15" t="s">
        <v>197</v>
      </c>
    </row>
    <row r="2" spans="1:17" x14ac:dyDescent="0.25">
      <c r="A2" s="109" t="s">
        <v>199</v>
      </c>
      <c r="B2" s="110"/>
      <c r="C2" s="110"/>
      <c r="D2" s="110"/>
      <c r="E2" s="110"/>
      <c r="F2" s="110"/>
      <c r="G2" s="110"/>
      <c r="H2" s="110"/>
      <c r="I2" s="110"/>
      <c r="J2" s="110"/>
      <c r="K2" s="110"/>
      <c r="L2" s="110"/>
      <c r="M2" s="110"/>
      <c r="N2" s="110"/>
      <c r="O2" s="110"/>
      <c r="P2" s="110"/>
      <c r="Q2" s="111"/>
    </row>
    <row r="3" spans="1:17" x14ac:dyDescent="0.25">
      <c r="A3" s="9"/>
      <c r="B3" s="17" t="s">
        <v>117</v>
      </c>
      <c r="C3" s="35" t="s">
        <v>167</v>
      </c>
      <c r="D3" s="18"/>
      <c r="E3" s="18" t="s">
        <v>125</v>
      </c>
      <c r="F3" s="19"/>
      <c r="G3" s="20">
        <v>1772733</v>
      </c>
      <c r="H3" s="36"/>
      <c r="I3" s="57" t="s">
        <v>191</v>
      </c>
      <c r="J3" s="39">
        <v>55</v>
      </c>
      <c r="K3" s="38">
        <v>102</v>
      </c>
      <c r="L3" s="38">
        <v>102</v>
      </c>
      <c r="M3" s="38">
        <v>92</v>
      </c>
      <c r="N3" s="38">
        <v>101</v>
      </c>
      <c r="O3" s="38">
        <v>97</v>
      </c>
      <c r="P3" s="97">
        <f t="shared" ref="P3:P29" si="0">SUM(K3:O3)</f>
        <v>494</v>
      </c>
      <c r="Q3" s="22"/>
    </row>
    <row r="4" spans="1:17" x14ac:dyDescent="0.25">
      <c r="A4" s="9"/>
      <c r="B4" s="17" t="s">
        <v>91</v>
      </c>
      <c r="C4" s="35" t="s">
        <v>150</v>
      </c>
      <c r="D4" s="18"/>
      <c r="E4" s="18" t="s">
        <v>125</v>
      </c>
      <c r="F4" s="19"/>
      <c r="G4" s="20">
        <v>2021232</v>
      </c>
      <c r="H4" s="36"/>
      <c r="I4" s="57" t="s">
        <v>195</v>
      </c>
      <c r="J4" s="39">
        <v>128</v>
      </c>
      <c r="K4" s="38">
        <v>94</v>
      </c>
      <c r="L4" s="38">
        <v>92</v>
      </c>
      <c r="M4" s="38">
        <v>90</v>
      </c>
      <c r="N4" s="38">
        <v>105</v>
      </c>
      <c r="O4" s="38">
        <v>97</v>
      </c>
      <c r="P4" s="97">
        <f t="shared" si="0"/>
        <v>478</v>
      </c>
      <c r="Q4" s="22"/>
    </row>
    <row r="5" spans="1:17" x14ac:dyDescent="0.25">
      <c r="A5" s="9"/>
      <c r="B5" s="17" t="s">
        <v>139</v>
      </c>
      <c r="C5" s="9" t="s">
        <v>142</v>
      </c>
      <c r="D5" s="9"/>
      <c r="E5" s="18" t="s">
        <v>125</v>
      </c>
      <c r="F5" s="19"/>
      <c r="G5" s="20">
        <v>2024760</v>
      </c>
      <c r="H5" s="36"/>
      <c r="I5" s="57" t="s">
        <v>195</v>
      </c>
      <c r="J5" s="39">
        <v>90</v>
      </c>
      <c r="K5" s="38">
        <v>94</v>
      </c>
      <c r="L5" s="38">
        <v>99</v>
      </c>
      <c r="M5" s="38">
        <v>78</v>
      </c>
      <c r="N5" s="38">
        <v>107</v>
      </c>
      <c r="O5" s="38">
        <v>93</v>
      </c>
      <c r="P5" s="97">
        <f t="shared" si="0"/>
        <v>471</v>
      </c>
      <c r="Q5" s="22"/>
    </row>
    <row r="6" spans="1:17" x14ac:dyDescent="0.25">
      <c r="A6" s="9"/>
      <c r="B6" s="54" t="s">
        <v>104</v>
      </c>
      <c r="C6" s="96" t="s">
        <v>219</v>
      </c>
      <c r="D6" s="9"/>
      <c r="E6" s="18" t="s">
        <v>125</v>
      </c>
      <c r="F6" s="51"/>
      <c r="G6" s="52">
        <v>1271826</v>
      </c>
      <c r="H6" s="40"/>
      <c r="I6" s="21" t="s">
        <v>188</v>
      </c>
      <c r="J6" s="39">
        <v>45</v>
      </c>
      <c r="K6" s="38">
        <v>88</v>
      </c>
      <c r="L6" s="38">
        <v>100</v>
      </c>
      <c r="M6" s="38">
        <v>69</v>
      </c>
      <c r="N6" s="38">
        <v>105</v>
      </c>
      <c r="O6" s="38">
        <v>96</v>
      </c>
      <c r="P6" s="97">
        <f t="shared" si="0"/>
        <v>458</v>
      </c>
      <c r="Q6" s="22"/>
    </row>
    <row r="7" spans="1:17" x14ac:dyDescent="0.25">
      <c r="A7" s="9"/>
      <c r="B7" s="17" t="s">
        <v>171</v>
      </c>
      <c r="C7" s="9" t="s">
        <v>172</v>
      </c>
      <c r="D7" s="9"/>
      <c r="E7" s="18" t="s">
        <v>125</v>
      </c>
      <c r="F7" s="19"/>
      <c r="G7" s="20">
        <v>398062</v>
      </c>
      <c r="H7" s="36"/>
      <c r="I7" s="94" t="s">
        <v>191</v>
      </c>
      <c r="J7" s="38">
        <v>14</v>
      </c>
      <c r="K7" s="38">
        <v>98</v>
      </c>
      <c r="L7" s="38">
        <v>84</v>
      </c>
      <c r="M7" s="38">
        <v>61</v>
      </c>
      <c r="N7" s="38">
        <v>109</v>
      </c>
      <c r="O7" s="38">
        <v>95</v>
      </c>
      <c r="P7" s="97">
        <f t="shared" si="0"/>
        <v>447</v>
      </c>
      <c r="Q7" s="22"/>
    </row>
    <row r="8" spans="1:17" x14ac:dyDescent="0.25">
      <c r="A8" s="9"/>
      <c r="B8" s="17" t="s">
        <v>87</v>
      </c>
      <c r="C8" s="9" t="s">
        <v>145</v>
      </c>
      <c r="D8" s="9"/>
      <c r="E8" s="18" t="s">
        <v>125</v>
      </c>
      <c r="F8" s="19"/>
      <c r="G8" s="20">
        <v>3314573</v>
      </c>
      <c r="H8" s="36"/>
      <c r="I8" s="57" t="s">
        <v>191</v>
      </c>
      <c r="J8" s="39">
        <v>100</v>
      </c>
      <c r="K8" s="38">
        <v>88</v>
      </c>
      <c r="L8" s="38">
        <v>95</v>
      </c>
      <c r="M8" s="38">
        <v>74</v>
      </c>
      <c r="N8" s="38">
        <v>100</v>
      </c>
      <c r="O8" s="38">
        <v>71</v>
      </c>
      <c r="P8" s="97">
        <f t="shared" si="0"/>
        <v>428</v>
      </c>
      <c r="Q8" s="22"/>
    </row>
    <row r="9" spans="1:17" x14ac:dyDescent="0.25">
      <c r="A9" s="9"/>
      <c r="B9" s="17" t="s">
        <v>181</v>
      </c>
      <c r="C9" s="35" t="s">
        <v>183</v>
      </c>
      <c r="D9" s="18"/>
      <c r="E9" s="18" t="s">
        <v>125</v>
      </c>
      <c r="F9" s="19"/>
      <c r="G9" s="20">
        <v>2104511</v>
      </c>
      <c r="H9" s="36"/>
      <c r="I9" s="57" t="s">
        <v>221</v>
      </c>
      <c r="J9" s="38">
        <v>66</v>
      </c>
      <c r="K9" s="98">
        <v>83</v>
      </c>
      <c r="L9" s="98">
        <v>90</v>
      </c>
      <c r="M9" s="98">
        <v>72</v>
      </c>
      <c r="N9" s="98">
        <v>89</v>
      </c>
      <c r="O9" s="98">
        <v>78</v>
      </c>
      <c r="P9" s="97">
        <f t="shared" si="0"/>
        <v>412</v>
      </c>
      <c r="Q9" s="22"/>
    </row>
    <row r="10" spans="1:17" x14ac:dyDescent="0.25">
      <c r="A10" s="9"/>
      <c r="B10" s="17" t="s">
        <v>156</v>
      </c>
      <c r="C10" s="35" t="s">
        <v>157</v>
      </c>
      <c r="D10" s="18"/>
      <c r="E10" s="18" t="s">
        <v>125</v>
      </c>
      <c r="F10" s="19"/>
      <c r="G10" s="20">
        <v>1830379</v>
      </c>
      <c r="H10" s="36"/>
      <c r="I10" s="51"/>
      <c r="J10" s="38">
        <v>98</v>
      </c>
      <c r="K10" s="98">
        <v>91</v>
      </c>
      <c r="L10" s="98">
        <v>82</v>
      </c>
      <c r="M10" s="98">
        <v>68</v>
      </c>
      <c r="N10" s="98">
        <v>84</v>
      </c>
      <c r="O10" s="98">
        <v>77</v>
      </c>
      <c r="P10" s="97">
        <f t="shared" si="0"/>
        <v>402</v>
      </c>
      <c r="Q10" s="22"/>
    </row>
    <row r="11" spans="1:17" x14ac:dyDescent="0.25">
      <c r="A11" s="9"/>
      <c r="B11" s="17" t="s">
        <v>104</v>
      </c>
      <c r="C11" s="35" t="s">
        <v>151</v>
      </c>
      <c r="D11" s="18"/>
      <c r="E11" s="18" t="s">
        <v>125</v>
      </c>
      <c r="F11" s="19"/>
      <c r="G11" s="20">
        <v>12562186</v>
      </c>
      <c r="H11" s="36"/>
      <c r="I11" s="94" t="s">
        <v>221</v>
      </c>
      <c r="J11" s="38">
        <v>377</v>
      </c>
      <c r="K11" s="98">
        <v>79</v>
      </c>
      <c r="L11" s="98">
        <v>83</v>
      </c>
      <c r="M11" s="98">
        <v>65</v>
      </c>
      <c r="N11" s="98">
        <v>88</v>
      </c>
      <c r="O11" s="98">
        <v>72</v>
      </c>
      <c r="P11" s="97">
        <f t="shared" si="0"/>
        <v>387</v>
      </c>
      <c r="Q11" s="22"/>
    </row>
    <row r="12" spans="1:17" x14ac:dyDescent="0.25">
      <c r="A12" s="9"/>
      <c r="B12" s="35" t="s">
        <v>133</v>
      </c>
      <c r="C12" s="96" t="s">
        <v>134</v>
      </c>
      <c r="D12" s="9"/>
      <c r="E12" s="18" t="s">
        <v>125</v>
      </c>
      <c r="F12" s="19"/>
      <c r="G12" s="28">
        <v>2345892</v>
      </c>
      <c r="H12" s="40"/>
      <c r="I12" s="21" t="s">
        <v>188</v>
      </c>
      <c r="J12" s="39">
        <v>37</v>
      </c>
      <c r="K12" s="38">
        <v>69</v>
      </c>
      <c r="L12" s="38">
        <v>85</v>
      </c>
      <c r="M12" s="38">
        <v>58</v>
      </c>
      <c r="N12" s="38">
        <v>91</v>
      </c>
      <c r="O12" s="38">
        <v>76</v>
      </c>
      <c r="P12" s="97">
        <f t="shared" si="0"/>
        <v>379</v>
      </c>
      <c r="Q12" s="22"/>
    </row>
    <row r="13" spans="1:17" x14ac:dyDescent="0.25">
      <c r="A13" s="9"/>
      <c r="B13" s="17" t="s">
        <v>179</v>
      </c>
      <c r="C13" s="35" t="s">
        <v>180</v>
      </c>
      <c r="D13" s="18"/>
      <c r="E13" s="18" t="s">
        <v>125</v>
      </c>
      <c r="F13" s="19"/>
      <c r="G13" s="20">
        <v>2290170</v>
      </c>
      <c r="H13" s="36"/>
      <c r="I13" s="51"/>
      <c r="J13" s="38">
        <v>145</v>
      </c>
      <c r="K13" s="98">
        <v>83</v>
      </c>
      <c r="L13" s="98">
        <v>74</v>
      </c>
      <c r="M13" s="98">
        <v>74</v>
      </c>
      <c r="N13" s="98">
        <v>72</v>
      </c>
      <c r="O13" s="98">
        <v>68</v>
      </c>
      <c r="P13" s="97">
        <f t="shared" si="0"/>
        <v>371</v>
      </c>
      <c r="Q13" s="22"/>
    </row>
    <row r="14" spans="1:17" x14ac:dyDescent="0.25">
      <c r="A14" s="9"/>
      <c r="B14" s="17" t="s">
        <v>159</v>
      </c>
      <c r="C14" s="35" t="s">
        <v>160</v>
      </c>
      <c r="D14" s="18"/>
      <c r="E14" s="18" t="s">
        <v>125</v>
      </c>
      <c r="F14" s="19"/>
      <c r="G14" s="20">
        <v>1293512</v>
      </c>
      <c r="H14" s="36"/>
      <c r="I14" s="51"/>
      <c r="J14" s="38">
        <v>45</v>
      </c>
      <c r="K14" s="98">
        <v>78</v>
      </c>
      <c r="L14" s="98">
        <v>72</v>
      </c>
      <c r="M14" s="98">
        <v>54</v>
      </c>
      <c r="N14" s="98">
        <v>87</v>
      </c>
      <c r="O14" s="98">
        <v>78</v>
      </c>
      <c r="P14" s="97">
        <f t="shared" si="0"/>
        <v>369</v>
      </c>
      <c r="Q14" s="22"/>
    </row>
    <row r="15" spans="1:17" x14ac:dyDescent="0.25">
      <c r="A15" s="9"/>
      <c r="B15" s="17" t="s">
        <v>137</v>
      </c>
      <c r="C15" s="35" t="s">
        <v>154</v>
      </c>
      <c r="D15" s="18"/>
      <c r="E15" s="18" t="s">
        <v>125</v>
      </c>
      <c r="F15" s="19"/>
      <c r="G15" s="20">
        <v>4096975</v>
      </c>
      <c r="H15" s="36"/>
      <c r="I15" s="51"/>
      <c r="J15" s="38">
        <v>125</v>
      </c>
      <c r="K15" s="98">
        <v>82</v>
      </c>
      <c r="L15" s="98">
        <v>63</v>
      </c>
      <c r="M15" s="98">
        <v>61</v>
      </c>
      <c r="N15" s="98">
        <v>85</v>
      </c>
      <c r="O15" s="98">
        <v>74</v>
      </c>
      <c r="P15" s="97">
        <f t="shared" si="0"/>
        <v>365</v>
      </c>
      <c r="Q15" s="22"/>
    </row>
    <row r="16" spans="1:17" x14ac:dyDescent="0.25">
      <c r="A16" s="9"/>
      <c r="B16" s="17" t="s">
        <v>161</v>
      </c>
      <c r="C16" s="17" t="s">
        <v>162</v>
      </c>
      <c r="D16" s="18"/>
      <c r="E16" s="18" t="s">
        <v>125</v>
      </c>
      <c r="F16" s="19"/>
      <c r="G16" s="20">
        <v>560958</v>
      </c>
      <c r="H16" s="36"/>
      <c r="I16" s="51"/>
      <c r="J16" s="38">
        <v>16</v>
      </c>
      <c r="K16" s="98">
        <v>78</v>
      </c>
      <c r="L16" s="98">
        <v>68</v>
      </c>
      <c r="M16" s="98">
        <v>44</v>
      </c>
      <c r="N16" s="98">
        <v>67</v>
      </c>
      <c r="O16" s="98">
        <v>54</v>
      </c>
      <c r="P16" s="97">
        <f t="shared" si="0"/>
        <v>311</v>
      </c>
      <c r="Q16" s="22"/>
    </row>
    <row r="17" spans="1:19" x14ac:dyDescent="0.25">
      <c r="A17" s="9"/>
      <c r="B17" s="17" t="s">
        <v>117</v>
      </c>
      <c r="C17" s="35" t="s">
        <v>166</v>
      </c>
      <c r="D17" s="18"/>
      <c r="E17" s="18" t="s">
        <v>109</v>
      </c>
      <c r="F17" s="19"/>
      <c r="G17" s="20">
        <v>349102</v>
      </c>
      <c r="H17" s="36"/>
      <c r="I17" s="57" t="s">
        <v>203</v>
      </c>
      <c r="J17" s="59"/>
      <c r="K17" s="98">
        <v>96</v>
      </c>
      <c r="L17" s="98">
        <v>91</v>
      </c>
      <c r="M17" s="98">
        <v>90</v>
      </c>
      <c r="N17" s="98">
        <v>90</v>
      </c>
      <c r="O17" s="98">
        <v>86</v>
      </c>
      <c r="P17" s="97">
        <f t="shared" si="0"/>
        <v>453</v>
      </c>
      <c r="Q17" s="22"/>
      <c r="R17" s="32"/>
      <c r="S17" s="32"/>
    </row>
    <row r="18" spans="1:19" x14ac:dyDescent="0.25">
      <c r="A18" s="9"/>
      <c r="B18" s="17" t="s">
        <v>139</v>
      </c>
      <c r="C18" s="9" t="s">
        <v>140</v>
      </c>
      <c r="D18" s="9"/>
      <c r="E18" s="18" t="s">
        <v>109</v>
      </c>
      <c r="F18" s="19"/>
      <c r="G18" s="20">
        <v>464164</v>
      </c>
      <c r="H18" s="36"/>
      <c r="I18" s="57" t="s">
        <v>203</v>
      </c>
      <c r="J18" s="59"/>
      <c r="K18" s="98">
        <v>82</v>
      </c>
      <c r="L18" s="98">
        <v>81</v>
      </c>
      <c r="M18" s="98">
        <v>64</v>
      </c>
      <c r="N18" s="98">
        <v>89</v>
      </c>
      <c r="O18" s="98">
        <v>88</v>
      </c>
      <c r="P18" s="97">
        <f t="shared" si="0"/>
        <v>404</v>
      </c>
      <c r="Q18" s="22"/>
    </row>
    <row r="19" spans="1:19" x14ac:dyDescent="0.25">
      <c r="A19" s="9"/>
      <c r="B19" s="17" t="s">
        <v>122</v>
      </c>
      <c r="C19" s="33" t="s">
        <v>163</v>
      </c>
      <c r="D19" s="34"/>
      <c r="E19" s="18" t="s">
        <v>109</v>
      </c>
      <c r="F19" s="19"/>
      <c r="G19" s="20">
        <v>285370</v>
      </c>
      <c r="H19" s="36"/>
      <c r="I19" s="57" t="s">
        <v>203</v>
      </c>
      <c r="J19" s="59"/>
      <c r="K19" s="98">
        <v>91</v>
      </c>
      <c r="L19" s="98">
        <v>81</v>
      </c>
      <c r="M19" s="98">
        <v>58</v>
      </c>
      <c r="N19" s="98">
        <v>94</v>
      </c>
      <c r="O19" s="98">
        <v>77</v>
      </c>
      <c r="P19" s="97">
        <f t="shared" si="0"/>
        <v>401</v>
      </c>
      <c r="Q19" s="22"/>
    </row>
    <row r="20" spans="1:19" x14ac:dyDescent="0.25">
      <c r="A20" s="9"/>
      <c r="B20" s="17" t="s">
        <v>87</v>
      </c>
      <c r="C20" s="9" t="s">
        <v>143</v>
      </c>
      <c r="D20" s="9"/>
      <c r="E20" s="18" t="s">
        <v>109</v>
      </c>
      <c r="F20" s="19"/>
      <c r="G20" s="20">
        <v>749816</v>
      </c>
      <c r="H20" s="36"/>
      <c r="I20" s="57" t="s">
        <v>203</v>
      </c>
      <c r="J20" s="59"/>
      <c r="K20" s="98">
        <v>85</v>
      </c>
      <c r="L20" s="98">
        <v>77</v>
      </c>
      <c r="M20" s="98">
        <v>68</v>
      </c>
      <c r="N20" s="98">
        <v>83</v>
      </c>
      <c r="O20" s="98">
        <v>68</v>
      </c>
      <c r="P20" s="97">
        <f t="shared" si="0"/>
        <v>381</v>
      </c>
      <c r="Q20" s="22"/>
    </row>
    <row r="21" spans="1:19" x14ac:dyDescent="0.25">
      <c r="A21" s="9"/>
      <c r="B21" s="17" t="s">
        <v>156</v>
      </c>
      <c r="C21" s="35" t="s">
        <v>158</v>
      </c>
      <c r="D21" s="18"/>
      <c r="E21" s="18" t="s">
        <v>109</v>
      </c>
      <c r="F21" s="19"/>
      <c r="G21" s="20">
        <v>699339</v>
      </c>
      <c r="H21" s="36"/>
      <c r="I21" s="57" t="s">
        <v>203</v>
      </c>
      <c r="J21" s="59"/>
      <c r="K21" s="98">
        <v>86</v>
      </c>
      <c r="L21" s="98">
        <v>74</v>
      </c>
      <c r="M21" s="98">
        <v>57</v>
      </c>
      <c r="N21" s="98">
        <v>81</v>
      </c>
      <c r="O21" s="98">
        <v>73</v>
      </c>
      <c r="P21" s="97">
        <f t="shared" si="0"/>
        <v>371</v>
      </c>
      <c r="Q21" s="22"/>
    </row>
    <row r="22" spans="1:19" ht="14.45" customHeight="1" x14ac:dyDescent="0.25">
      <c r="A22" s="9"/>
      <c r="B22" s="17" t="s">
        <v>119</v>
      </c>
      <c r="C22" s="9" t="s">
        <v>168</v>
      </c>
      <c r="D22" s="9"/>
      <c r="E22" s="18" t="s">
        <v>109</v>
      </c>
      <c r="F22" s="19"/>
      <c r="G22" s="20">
        <v>597081</v>
      </c>
      <c r="H22" s="36"/>
      <c r="I22" s="90" t="s">
        <v>209</v>
      </c>
      <c r="J22" s="55"/>
      <c r="K22" s="98">
        <v>86</v>
      </c>
      <c r="L22" s="98">
        <v>95</v>
      </c>
      <c r="M22" s="98">
        <v>85</v>
      </c>
      <c r="N22" s="98">
        <v>98</v>
      </c>
      <c r="O22" s="98">
        <v>93</v>
      </c>
      <c r="P22" s="97">
        <f t="shared" si="0"/>
        <v>457</v>
      </c>
      <c r="Q22" s="91"/>
    </row>
    <row r="23" spans="1:19" x14ac:dyDescent="0.25">
      <c r="A23" s="9"/>
      <c r="B23" s="17" t="s">
        <v>104</v>
      </c>
      <c r="C23" s="35" t="s">
        <v>152</v>
      </c>
      <c r="D23" s="18"/>
      <c r="E23" s="18" t="s">
        <v>109</v>
      </c>
      <c r="F23" s="19"/>
      <c r="G23" s="20">
        <v>474355</v>
      </c>
      <c r="H23" s="36"/>
      <c r="I23" s="90" t="s">
        <v>207</v>
      </c>
      <c r="J23" s="55"/>
      <c r="K23" s="98">
        <v>81</v>
      </c>
      <c r="L23" s="98">
        <v>84</v>
      </c>
      <c r="M23" s="98">
        <v>81</v>
      </c>
      <c r="N23" s="98">
        <v>91</v>
      </c>
      <c r="O23" s="98">
        <v>80</v>
      </c>
      <c r="P23" s="97">
        <f t="shared" si="0"/>
        <v>417</v>
      </c>
      <c r="Q23" s="91"/>
    </row>
    <row r="24" spans="1:19" x14ac:dyDescent="0.25">
      <c r="A24" s="9"/>
      <c r="B24" s="17" t="s">
        <v>181</v>
      </c>
      <c r="C24" s="35" t="s">
        <v>184</v>
      </c>
      <c r="D24" s="18"/>
      <c r="E24" s="18" t="s">
        <v>109</v>
      </c>
      <c r="F24" s="19"/>
      <c r="G24" s="20">
        <v>1265981</v>
      </c>
      <c r="H24" s="36"/>
      <c r="I24" s="90" t="s">
        <v>213</v>
      </c>
      <c r="J24" s="55"/>
      <c r="K24" s="98">
        <v>80</v>
      </c>
      <c r="L24" s="98">
        <v>85</v>
      </c>
      <c r="M24" s="98">
        <v>66</v>
      </c>
      <c r="N24" s="98">
        <v>87</v>
      </c>
      <c r="O24" s="98">
        <v>71</v>
      </c>
      <c r="P24" s="97">
        <f t="shared" si="0"/>
        <v>389</v>
      </c>
      <c r="Q24" s="91"/>
    </row>
    <row r="25" spans="1:19" ht="14.45" customHeight="1" x14ac:dyDescent="0.25">
      <c r="A25" s="9"/>
      <c r="B25" s="17" t="s">
        <v>87</v>
      </c>
      <c r="C25" s="9" t="s">
        <v>144</v>
      </c>
      <c r="D25" s="9"/>
      <c r="E25" s="18" t="s">
        <v>109</v>
      </c>
      <c r="F25" s="19"/>
      <c r="G25" s="20">
        <v>1557842</v>
      </c>
      <c r="H25" s="36"/>
      <c r="I25" s="90" t="s">
        <v>204</v>
      </c>
      <c r="J25" s="55"/>
      <c r="K25" s="98">
        <v>80</v>
      </c>
      <c r="L25" s="98">
        <v>75</v>
      </c>
      <c r="M25" s="98">
        <v>66</v>
      </c>
      <c r="N25" s="98">
        <v>81</v>
      </c>
      <c r="O25" s="98">
        <v>65</v>
      </c>
      <c r="P25" s="97">
        <f t="shared" si="0"/>
        <v>367</v>
      </c>
      <c r="Q25" s="91"/>
    </row>
    <row r="26" spans="1:19" x14ac:dyDescent="0.25">
      <c r="A26" s="9"/>
      <c r="B26" s="9" t="s">
        <v>169</v>
      </c>
      <c r="C26" s="9" t="s">
        <v>170</v>
      </c>
      <c r="D26" s="9"/>
      <c r="E26" s="18" t="s">
        <v>109</v>
      </c>
      <c r="F26" s="19"/>
      <c r="G26" s="20">
        <v>182325</v>
      </c>
      <c r="H26" s="36"/>
      <c r="I26" s="90" t="s">
        <v>210</v>
      </c>
      <c r="J26" s="55"/>
      <c r="K26" s="98">
        <v>80</v>
      </c>
      <c r="L26" s="98">
        <v>72</v>
      </c>
      <c r="M26" s="98">
        <v>55</v>
      </c>
      <c r="N26" s="98">
        <v>72</v>
      </c>
      <c r="O26" s="98">
        <v>71</v>
      </c>
      <c r="P26" s="97">
        <f t="shared" si="0"/>
        <v>350</v>
      </c>
      <c r="Q26" s="91"/>
    </row>
    <row r="27" spans="1:19" x14ac:dyDescent="0.25">
      <c r="A27" s="9"/>
      <c r="B27" s="17" t="s">
        <v>177</v>
      </c>
      <c r="C27" s="35" t="s">
        <v>178</v>
      </c>
      <c r="D27" s="18"/>
      <c r="E27" s="18" t="s">
        <v>109</v>
      </c>
      <c r="F27" s="19"/>
      <c r="G27" s="20">
        <v>521083</v>
      </c>
      <c r="H27" s="36"/>
      <c r="I27" s="90" t="s">
        <v>212</v>
      </c>
      <c r="J27" s="55"/>
      <c r="K27" s="98">
        <v>71</v>
      </c>
      <c r="L27" s="98">
        <v>65</v>
      </c>
      <c r="M27" s="98">
        <v>53</v>
      </c>
      <c r="N27" s="98">
        <v>77</v>
      </c>
      <c r="O27" s="98">
        <v>63</v>
      </c>
      <c r="P27" s="97">
        <f t="shared" si="0"/>
        <v>329</v>
      </c>
      <c r="Q27" s="91"/>
    </row>
    <row r="28" spans="1:19" x14ac:dyDescent="0.25">
      <c r="A28" s="9"/>
      <c r="B28" s="17" t="s">
        <v>174</v>
      </c>
      <c r="C28" s="35" t="s">
        <v>176</v>
      </c>
      <c r="D28" s="18"/>
      <c r="E28" s="18" t="s">
        <v>109</v>
      </c>
      <c r="F28" s="19"/>
      <c r="G28" s="20">
        <v>968775</v>
      </c>
      <c r="H28" s="36"/>
      <c r="I28" s="90" t="s">
        <v>211</v>
      </c>
      <c r="J28" s="55"/>
      <c r="K28" s="98">
        <v>69</v>
      </c>
      <c r="L28" s="98">
        <v>61</v>
      </c>
      <c r="M28" s="98">
        <v>57</v>
      </c>
      <c r="N28" s="98">
        <v>83</v>
      </c>
      <c r="O28" s="98">
        <v>50</v>
      </c>
      <c r="P28" s="97">
        <f t="shared" si="0"/>
        <v>320</v>
      </c>
      <c r="Q28" s="91"/>
    </row>
    <row r="29" spans="1:19" x14ac:dyDescent="0.25">
      <c r="A29" s="9"/>
      <c r="B29" s="17" t="s">
        <v>164</v>
      </c>
      <c r="C29" s="35" t="s">
        <v>165</v>
      </c>
      <c r="D29" s="18"/>
      <c r="E29" s="18" t="s">
        <v>109</v>
      </c>
      <c r="F29" s="19"/>
      <c r="G29" s="20">
        <v>800000</v>
      </c>
      <c r="H29" s="36"/>
      <c r="I29" s="90" t="s">
        <v>208</v>
      </c>
      <c r="J29" s="55"/>
      <c r="K29" s="98">
        <v>69</v>
      </c>
      <c r="L29" s="98">
        <v>58</v>
      </c>
      <c r="M29" s="98">
        <v>51</v>
      </c>
      <c r="N29" s="98">
        <v>67</v>
      </c>
      <c r="O29" s="98">
        <v>53</v>
      </c>
      <c r="P29" s="97">
        <f t="shared" si="0"/>
        <v>298</v>
      </c>
      <c r="Q29" s="91"/>
    </row>
    <row r="30" spans="1:19" x14ac:dyDescent="0.25">
      <c r="A30" s="109" t="s">
        <v>218</v>
      </c>
      <c r="B30" s="110"/>
      <c r="C30" s="110"/>
      <c r="D30" s="110"/>
      <c r="E30" s="110"/>
      <c r="F30" s="110"/>
      <c r="G30" s="110"/>
      <c r="H30" s="110"/>
      <c r="I30" s="110"/>
      <c r="J30" s="110"/>
      <c r="K30" s="110"/>
      <c r="L30" s="110"/>
      <c r="M30" s="110"/>
      <c r="N30" s="110"/>
      <c r="O30" s="110"/>
      <c r="P30" s="110"/>
      <c r="Q30" s="110"/>
      <c r="R30" s="32"/>
    </row>
    <row r="31" spans="1:19" x14ac:dyDescent="0.25">
      <c r="A31" s="9"/>
      <c r="B31" s="17" t="s">
        <v>91</v>
      </c>
      <c r="C31" s="35" t="s">
        <v>149</v>
      </c>
      <c r="D31" s="18"/>
      <c r="E31" s="18" t="s">
        <v>125</v>
      </c>
      <c r="F31" s="19"/>
      <c r="G31" s="20">
        <v>2995735</v>
      </c>
      <c r="H31" s="36"/>
      <c r="I31" s="56" t="s">
        <v>192</v>
      </c>
      <c r="J31" s="38">
        <v>100</v>
      </c>
      <c r="K31" s="38">
        <v>79</v>
      </c>
      <c r="L31" s="38">
        <v>99</v>
      </c>
      <c r="M31" s="38">
        <v>81</v>
      </c>
      <c r="N31" s="38">
        <v>98</v>
      </c>
      <c r="O31" s="38">
        <v>84</v>
      </c>
      <c r="P31" s="97">
        <f t="shared" ref="P31:P33" si="1">SUM(K31:O31)</f>
        <v>441</v>
      </c>
      <c r="Q31" s="22"/>
    </row>
    <row r="32" spans="1:19" x14ac:dyDescent="0.25">
      <c r="A32" s="67"/>
      <c r="B32" s="17" t="s">
        <v>137</v>
      </c>
      <c r="C32" s="35" t="s">
        <v>138</v>
      </c>
      <c r="D32" s="18"/>
      <c r="E32" s="18" t="s">
        <v>125</v>
      </c>
      <c r="F32" s="19"/>
      <c r="G32" s="20">
        <v>2119083</v>
      </c>
      <c r="H32" s="40"/>
      <c r="I32" s="56" t="s">
        <v>192</v>
      </c>
      <c r="J32" s="39">
        <v>107</v>
      </c>
      <c r="K32" s="39">
        <v>77</v>
      </c>
      <c r="L32" s="39">
        <v>74</v>
      </c>
      <c r="M32" s="39">
        <v>73</v>
      </c>
      <c r="N32" s="39">
        <v>80</v>
      </c>
      <c r="O32" s="39">
        <v>81</v>
      </c>
      <c r="P32" s="97">
        <f t="shared" si="1"/>
        <v>385</v>
      </c>
      <c r="Q32" s="22"/>
    </row>
    <row r="33" spans="1:17" x14ac:dyDescent="0.25">
      <c r="A33" s="9"/>
      <c r="B33" s="50" t="s">
        <v>135</v>
      </c>
      <c r="C33" s="54" t="s">
        <v>136</v>
      </c>
      <c r="D33" s="50"/>
      <c r="E33" s="18" t="s">
        <v>125</v>
      </c>
      <c r="F33" s="51"/>
      <c r="G33" s="52">
        <v>602717</v>
      </c>
      <c r="H33" s="55"/>
      <c r="I33" s="51"/>
      <c r="J33" s="38">
        <v>35</v>
      </c>
      <c r="K33" s="38">
        <v>79</v>
      </c>
      <c r="L33" s="38">
        <v>63</v>
      </c>
      <c r="M33" s="38">
        <v>57</v>
      </c>
      <c r="N33" s="38">
        <v>78</v>
      </c>
      <c r="O33" s="38">
        <v>70</v>
      </c>
      <c r="P33" s="97">
        <f t="shared" si="1"/>
        <v>347</v>
      </c>
      <c r="Q33" s="22"/>
    </row>
    <row r="35" spans="1:17" x14ac:dyDescent="0.25">
      <c r="C35"/>
      <c r="G35" s="87"/>
      <c r="H35" s="27"/>
      <c r="I35" s="27"/>
      <c r="J35" s="27"/>
      <c r="K35" s="27"/>
      <c r="L35" s="27"/>
      <c r="M35" s="27"/>
      <c r="N35" s="27"/>
      <c r="O35" s="27"/>
    </row>
    <row r="36" spans="1:17" x14ac:dyDescent="0.25">
      <c r="C36"/>
      <c r="H36" s="27"/>
      <c r="I36" s="27"/>
      <c r="J36" s="27"/>
      <c r="K36" s="27"/>
      <c r="L36" s="27"/>
      <c r="M36" s="27"/>
      <c r="N36" s="27"/>
      <c r="O36" s="27"/>
    </row>
    <row r="39" spans="1:17" x14ac:dyDescent="0.25">
      <c r="C39"/>
      <c r="H39" s="27"/>
      <c r="I39" s="27"/>
      <c r="J39" s="27"/>
      <c r="K39" s="27"/>
      <c r="L39" s="27"/>
      <c r="M39" s="27"/>
      <c r="N39" s="27"/>
      <c r="O39" s="27"/>
    </row>
    <row r="40" spans="1:17" x14ac:dyDescent="0.25">
      <c r="C40"/>
      <c r="H40" s="27"/>
      <c r="I40" s="27"/>
      <c r="J40" s="27"/>
      <c r="K40" s="27"/>
      <c r="L40" s="27"/>
      <c r="M40" s="27"/>
      <c r="N40" s="27"/>
      <c r="O40" s="27"/>
    </row>
    <row r="41" spans="1:17" x14ac:dyDescent="0.25">
      <c r="C41"/>
      <c r="H41" s="27"/>
      <c r="I41" s="27"/>
      <c r="J41" s="27"/>
      <c r="K41" s="27"/>
      <c r="L41" s="27"/>
      <c r="M41" s="27"/>
      <c r="N41" s="27"/>
      <c r="O41" s="27"/>
    </row>
    <row r="42" spans="1:17" x14ac:dyDescent="0.25">
      <c r="C42"/>
      <c r="H42" s="27"/>
      <c r="I42" s="27"/>
      <c r="J42" s="27"/>
      <c r="K42" s="27"/>
      <c r="L42" s="27"/>
      <c r="M42" s="27"/>
      <c r="N42" s="27"/>
      <c r="O42" s="27"/>
    </row>
    <row r="43" spans="1:17" x14ac:dyDescent="0.25">
      <c r="C43"/>
      <c r="H43" s="27"/>
      <c r="I43" s="27"/>
      <c r="J43" s="27"/>
      <c r="K43" s="27"/>
      <c r="L43" s="27"/>
      <c r="M43" s="27"/>
      <c r="N43" s="27"/>
      <c r="O43" s="27"/>
    </row>
    <row r="44" spans="1:17" x14ac:dyDescent="0.25">
      <c r="C44"/>
      <c r="H44" s="27"/>
      <c r="I44" s="27"/>
      <c r="J44" s="27"/>
      <c r="K44" s="27"/>
      <c r="L44" s="27"/>
      <c r="M44" s="27"/>
      <c r="N44" s="27"/>
      <c r="O44" s="27"/>
    </row>
    <row r="45" spans="1:17" x14ac:dyDescent="0.25">
      <c r="C45"/>
      <c r="H45" s="27"/>
      <c r="I45" s="27"/>
      <c r="J45" s="27"/>
      <c r="K45" s="27"/>
      <c r="L45" s="27"/>
      <c r="M45" s="27"/>
      <c r="N45" s="27"/>
      <c r="O45" s="27"/>
    </row>
    <row r="48" spans="1:17" x14ac:dyDescent="0.25">
      <c r="C48"/>
      <c r="H48" s="27"/>
      <c r="I48" s="27"/>
      <c r="J48" s="27"/>
      <c r="K48" s="27"/>
      <c r="L48" s="27"/>
      <c r="M48" s="27"/>
      <c r="N48" s="27"/>
      <c r="O48" s="27"/>
    </row>
    <row r="49" spans="3:15" x14ac:dyDescent="0.25">
      <c r="C49"/>
    </row>
    <row r="50" spans="3:15" x14ac:dyDescent="0.25">
      <c r="C50"/>
      <c r="H50" s="27"/>
      <c r="I50" s="27"/>
      <c r="J50" s="27"/>
      <c r="K50" s="27"/>
      <c r="L50" s="27"/>
      <c r="M50" s="27"/>
      <c r="N50" s="27"/>
      <c r="O50" s="27"/>
    </row>
  </sheetData>
  <autoFilter ref="A1:S33" xr:uid="{AED5CA3A-879C-4866-9EBF-6DD212053DEB}"/>
  <sortState xmlns:xlrd2="http://schemas.microsoft.com/office/spreadsheetml/2017/richdata2" ref="A22:S29">
    <sortCondition descending="1" ref="P22:P29"/>
  </sortState>
  <mergeCells count="2">
    <mergeCell ref="A2:Q2"/>
    <mergeCell ref="A30:Q30"/>
  </mergeCells>
  <conditionalFormatting sqref="P3:Q29">
    <cfRule type="cellIs" dxfId="3" priority="5" operator="lessThan">
      <formula>0</formula>
    </cfRule>
    <cfRule type="expression" dxfId="2" priority="6">
      <formula>#REF!&lt;0</formula>
    </cfRule>
  </conditionalFormatting>
  <conditionalFormatting sqref="P31:Q33">
    <cfRule type="cellIs" dxfId="1" priority="1" operator="lessThan">
      <formula>0</formula>
    </cfRule>
    <cfRule type="expression" dxfId="0" priority="2">
      <formula>#REF!&lt;0</formula>
    </cfRule>
  </conditionalFormatting>
  <dataValidations count="2">
    <dataValidation allowBlank="1" showErrorMessage="1" sqref="B32:P32 A31:A33 F31:O33 A3:O21 P31 P33 A1:Q1 P3:P29 A17:A21 A9:A29 F17:P21 F9:O29" xr:uid="{31AEF0B2-59EF-40A8-B661-7BF99E3D0D70}"/>
    <dataValidation type="list" allowBlank="1" showInputMessage="1" showErrorMessage="1" sqref="E31:E33 E17:E21 E3:E29" xr:uid="{0657B2B5-4CF2-47C9-8B84-204EEF74475F}">
      <formula1>"PH, TH, Joint TH &amp; PH-RRH, HMIS, SSO, TRA, PRA, SRA, S+C/SRO"</formula1>
    </dataValidation>
  </dataValidations>
  <pageMargins left="0.25" right="0.25" top="0.75" bottom="0.75" header="0.3" footer="0.3"/>
  <pageSetup paperSize="5" scale="57"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9CFB-06B0-4BA0-B41C-7E90DC2FDA8C}">
  <dimension ref="A1:F65"/>
  <sheetViews>
    <sheetView topLeftCell="A10" workbookViewId="0">
      <selection activeCell="A10"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75</v>
      </c>
      <c r="D3" s="121"/>
      <c r="E3" s="121"/>
      <c r="F3" s="121"/>
    </row>
    <row r="4" spans="1:6" ht="14.25" customHeight="1" x14ac:dyDescent="0.25">
      <c r="A4" s="123" t="s">
        <v>3</v>
      </c>
      <c r="B4" s="124"/>
      <c r="C4" s="122" t="s">
        <v>76</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33</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100</v>
      </c>
      <c r="C12" s="3">
        <v>124</v>
      </c>
    </row>
    <row r="13" spans="1:6" ht="15.75" x14ac:dyDescent="0.25">
      <c r="A13" s="4"/>
    </row>
    <row r="14" spans="1:6" ht="15.75" x14ac:dyDescent="0.25">
      <c r="A14" s="14" t="s">
        <v>13</v>
      </c>
    </row>
    <row r="15" spans="1:6" ht="15" customHeight="1" x14ac:dyDescent="0.25">
      <c r="A15" s="120" t="s">
        <v>61</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SUM(4+1+4+4)</f>
        <v>13</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33</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506B-2240-43EB-B18F-6AE99A24E86F}">
  <dimension ref="A1:F65"/>
  <sheetViews>
    <sheetView workbookViewId="0">
      <selection activeCell="E10" sqref="E10"/>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129</v>
      </c>
      <c r="D3" s="121"/>
      <c r="E3" s="121"/>
      <c r="F3" s="121"/>
    </row>
    <row r="4" spans="1:6" ht="14.25" customHeight="1" x14ac:dyDescent="0.25">
      <c r="A4" s="123" t="s">
        <v>3</v>
      </c>
      <c r="B4" s="124"/>
      <c r="C4" s="122" t="s">
        <v>190</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36</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103</v>
      </c>
      <c r="C12" s="3">
        <v>124</v>
      </c>
    </row>
    <row r="13" spans="1:6" ht="15.75" x14ac:dyDescent="0.25">
      <c r="A13" s="4"/>
    </row>
    <row r="14" spans="1:6" ht="15.75" x14ac:dyDescent="0.25">
      <c r="A14" s="14" t="s">
        <v>13</v>
      </c>
    </row>
    <row r="15" spans="1:6" ht="15" customHeight="1" x14ac:dyDescent="0.25">
      <c r="A15" s="120" t="s">
        <v>201</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SUM(4+4+4+4)</f>
        <v>16</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36</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7313-0381-4EC0-9351-0AF75A0440AA}">
  <dimension ref="A1:F65"/>
  <sheetViews>
    <sheetView zoomScaleNormal="100" workbookViewId="0">
      <selection activeCell="K13" sqref="K13"/>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40</v>
      </c>
      <c r="D3" s="121"/>
      <c r="E3" s="121"/>
      <c r="F3" s="121"/>
    </row>
    <row r="4" spans="1:6" ht="14.25" customHeight="1" x14ac:dyDescent="0.25">
      <c r="A4" s="123" t="s">
        <v>3</v>
      </c>
      <c r="B4" s="124"/>
      <c r="C4" s="122" t="s">
        <v>41</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31</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98</v>
      </c>
      <c r="C12" s="3">
        <v>124</v>
      </c>
    </row>
    <row r="13" spans="1:6" ht="15.75" x14ac:dyDescent="0.25">
      <c r="A13" s="4"/>
    </row>
    <row r="14" spans="1:6" ht="15.75" x14ac:dyDescent="0.25">
      <c r="A14" s="14" t="s">
        <v>13</v>
      </c>
    </row>
    <row r="15" spans="1:6" x14ac:dyDescent="0.25">
      <c r="A15" s="120" t="s">
        <v>46</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SUM(4+2+4+4)</f>
        <v>14</v>
      </c>
      <c r="F31" s="11">
        <v>16</v>
      </c>
    </row>
    <row r="32" spans="1:6" ht="44.25" customHeight="1" x14ac:dyDescent="0.25">
      <c r="A32" s="115" t="s">
        <v>17</v>
      </c>
      <c r="B32" s="115"/>
      <c r="C32" s="115"/>
      <c r="D32" s="115"/>
      <c r="E32" s="10">
        <v>1</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31</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32:D32"/>
    <mergeCell ref="A33:D33"/>
    <mergeCell ref="A34:D34"/>
    <mergeCell ref="A36:D36"/>
    <mergeCell ref="A44:D44"/>
    <mergeCell ref="A43:D43"/>
    <mergeCell ref="A41:D41"/>
    <mergeCell ref="A42:D42"/>
    <mergeCell ref="A1:F1"/>
    <mergeCell ref="A51:D51"/>
    <mergeCell ref="A52:D52"/>
    <mergeCell ref="A54:D54"/>
    <mergeCell ref="A53:D53"/>
    <mergeCell ref="A31:D31"/>
    <mergeCell ref="A37:D37"/>
    <mergeCell ref="A15:F27"/>
    <mergeCell ref="C2:F2"/>
    <mergeCell ref="C3:F3"/>
    <mergeCell ref="C4:F4"/>
    <mergeCell ref="A29:D29"/>
    <mergeCell ref="A30:D30"/>
    <mergeCell ref="A2:B2"/>
    <mergeCell ref="A3:B3"/>
    <mergeCell ref="A4:B4"/>
    <mergeCell ref="A56:D56"/>
    <mergeCell ref="A57:D57"/>
    <mergeCell ref="A59:D59"/>
    <mergeCell ref="A60:D60"/>
    <mergeCell ref="A38:D38"/>
    <mergeCell ref="A39:D39"/>
    <mergeCell ref="A40:D40"/>
    <mergeCell ref="A58:D58"/>
    <mergeCell ref="A45:D45"/>
    <mergeCell ref="A47:D47"/>
    <mergeCell ref="A48:D48"/>
    <mergeCell ref="A49:D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DDC2-8635-43EE-8826-7D8BA44A340B}">
  <dimension ref="A1:F65"/>
  <sheetViews>
    <sheetView topLeftCell="A7" workbookViewId="0">
      <selection activeCell="E31" sqref="E31"/>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40</v>
      </c>
      <c r="D3" s="121"/>
      <c r="E3" s="121"/>
      <c r="F3" s="121"/>
    </row>
    <row r="4" spans="1:6" ht="14.25" customHeight="1" x14ac:dyDescent="0.25">
      <c r="A4" s="123" t="s">
        <v>3</v>
      </c>
      <c r="B4" s="124"/>
      <c r="C4" s="122" t="s">
        <v>42</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29</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96</v>
      </c>
      <c r="C12" s="3">
        <v>124</v>
      </c>
    </row>
    <row r="13" spans="1:6" ht="15.75" x14ac:dyDescent="0.25">
      <c r="A13" s="4"/>
    </row>
    <row r="14" spans="1:6" ht="15.75" x14ac:dyDescent="0.25">
      <c r="A14" s="14" t="s">
        <v>13</v>
      </c>
    </row>
    <row r="15" spans="1:6" x14ac:dyDescent="0.25">
      <c r="A15" s="120" t="s">
        <v>46</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SUM(4+2+4+2)</f>
        <v>12</v>
      </c>
      <c r="F31" s="11">
        <v>16</v>
      </c>
    </row>
    <row r="32" spans="1:6" ht="44.25" customHeight="1" x14ac:dyDescent="0.25">
      <c r="A32" s="115" t="s">
        <v>17</v>
      </c>
      <c r="B32" s="115"/>
      <c r="C32" s="115"/>
      <c r="D32" s="115"/>
      <c r="E32" s="10">
        <v>1</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29</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9D4E-2F7C-4897-B22F-E85751A57C85}">
  <dimension ref="A1:F65"/>
  <sheetViews>
    <sheetView workbookViewId="0">
      <selection activeCell="A48"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43</v>
      </c>
      <c r="D3" s="121"/>
      <c r="E3" s="121"/>
      <c r="F3" s="121"/>
    </row>
    <row r="4" spans="1:6" ht="14.25" customHeight="1" x14ac:dyDescent="0.25">
      <c r="A4" s="123" t="s">
        <v>3</v>
      </c>
      <c r="B4" s="124"/>
      <c r="C4" s="122" t="s">
        <v>44</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36</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103</v>
      </c>
      <c r="C12" s="3">
        <v>124</v>
      </c>
    </row>
    <row r="13" spans="1:6" ht="15.75" x14ac:dyDescent="0.25">
      <c r="A13" s="4"/>
    </row>
    <row r="14" spans="1:6" ht="15.75" x14ac:dyDescent="0.25">
      <c r="A14" s="14" t="s">
        <v>13</v>
      </c>
    </row>
    <row r="15" spans="1:6" x14ac:dyDescent="0.25">
      <c r="A15" s="120" t="s">
        <v>45</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SUM(4+4+4+4)</f>
        <v>16</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36</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A860-C7EA-46D5-B251-A6500C481328}">
  <dimension ref="A1:F65"/>
  <sheetViews>
    <sheetView topLeftCell="A8" workbookViewId="0">
      <selection activeCell="A29"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43</v>
      </c>
      <c r="D3" s="121"/>
      <c r="E3" s="121"/>
      <c r="F3" s="121"/>
    </row>
    <row r="4" spans="1:6" ht="14.25" customHeight="1" x14ac:dyDescent="0.25">
      <c r="A4" s="123" t="s">
        <v>3</v>
      </c>
      <c r="B4" s="124"/>
      <c r="C4" s="122" t="s">
        <v>47</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36</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103</v>
      </c>
      <c r="C12" s="3">
        <v>124</v>
      </c>
    </row>
    <row r="13" spans="1:6" ht="15.75" x14ac:dyDescent="0.25">
      <c r="A13" s="4"/>
    </row>
    <row r="14" spans="1:6" ht="15.75" x14ac:dyDescent="0.25">
      <c r="A14" s="14" t="s">
        <v>13</v>
      </c>
    </row>
    <row r="15" spans="1:6" x14ac:dyDescent="0.25">
      <c r="A15" s="120" t="s">
        <v>45</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SUM(4+4+4+4)</f>
        <v>16</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36</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36C1-8CB6-4267-862B-B15A3D324CC8}">
  <dimension ref="A1:F65"/>
  <sheetViews>
    <sheetView workbookViewId="0">
      <selection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43</v>
      </c>
      <c r="D3" s="121"/>
      <c r="E3" s="121"/>
      <c r="F3" s="121"/>
    </row>
    <row r="4" spans="1:6" ht="14.25" customHeight="1" x14ac:dyDescent="0.25">
      <c r="A4" s="123" t="s">
        <v>3</v>
      </c>
      <c r="B4" s="124"/>
      <c r="C4" s="122" t="s">
        <v>48</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36</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103</v>
      </c>
      <c r="C12" s="3">
        <v>124</v>
      </c>
    </row>
    <row r="13" spans="1:6" ht="15.75" x14ac:dyDescent="0.25">
      <c r="A13" s="4"/>
    </row>
    <row r="14" spans="1:6" ht="15.75" x14ac:dyDescent="0.25">
      <c r="A14" s="14" t="s">
        <v>13</v>
      </c>
    </row>
    <row r="15" spans="1:6" x14ac:dyDescent="0.25">
      <c r="A15" s="120" t="s">
        <v>45</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SUM(4+4+4+4)</f>
        <v>16</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36</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D4B4-4BBE-4741-9A12-D83A709AA2F1}">
  <dimension ref="A1:F65"/>
  <sheetViews>
    <sheetView workbookViewId="0">
      <selection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43</v>
      </c>
      <c r="D3" s="121"/>
      <c r="E3" s="121"/>
      <c r="F3" s="121"/>
    </row>
    <row r="4" spans="1:6" ht="14.25" customHeight="1" x14ac:dyDescent="0.25">
      <c r="A4" s="123" t="s">
        <v>3</v>
      </c>
      <c r="B4" s="124"/>
      <c r="C4" s="122" t="s">
        <v>49</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36</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103</v>
      </c>
      <c r="C12" s="3">
        <v>124</v>
      </c>
    </row>
    <row r="13" spans="1:6" ht="15.75" x14ac:dyDescent="0.25">
      <c r="A13" s="4"/>
    </row>
    <row r="14" spans="1:6" ht="15.75" x14ac:dyDescent="0.25">
      <c r="A14" s="14" t="s">
        <v>13</v>
      </c>
    </row>
    <row r="15" spans="1:6" x14ac:dyDescent="0.25">
      <c r="A15" s="120" t="s">
        <v>45</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SUM(4+4+4+4)</f>
        <v>16</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36</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FC763-163D-49D2-A642-FA92EF4412F9}">
  <dimension ref="A1:F65"/>
  <sheetViews>
    <sheetView topLeftCell="A7" workbookViewId="0">
      <selection activeCell="A34" sqref="A1:XFD1048576"/>
    </sheetView>
  </sheetViews>
  <sheetFormatPr defaultRowHeight="15" x14ac:dyDescent="0.25"/>
  <cols>
    <col min="1" max="1" width="17.7109375" customWidth="1"/>
    <col min="2" max="2" width="10.42578125" customWidth="1"/>
    <col min="3" max="3" width="19.140625" customWidth="1"/>
    <col min="4" max="4" width="14.28515625" customWidth="1"/>
    <col min="5" max="5" width="13.28515625" customWidth="1"/>
    <col min="6" max="6" width="15.5703125" customWidth="1"/>
  </cols>
  <sheetData>
    <row r="1" spans="1:6" ht="18.75" x14ac:dyDescent="0.25">
      <c r="A1" s="118" t="s">
        <v>0</v>
      </c>
      <c r="B1" s="118"/>
      <c r="C1" s="118"/>
      <c r="D1" s="118"/>
      <c r="E1" s="118"/>
      <c r="F1" s="118"/>
    </row>
    <row r="2" spans="1:6" ht="15.75" x14ac:dyDescent="0.25">
      <c r="A2" s="123" t="s">
        <v>1</v>
      </c>
      <c r="B2" s="124"/>
      <c r="C2" s="121" t="s">
        <v>39</v>
      </c>
      <c r="D2" s="121"/>
      <c r="E2" s="121"/>
      <c r="F2" s="121"/>
    </row>
    <row r="3" spans="1:6" ht="15.75" x14ac:dyDescent="0.25">
      <c r="A3" s="123" t="s">
        <v>2</v>
      </c>
      <c r="B3" s="124"/>
      <c r="C3" s="121" t="s">
        <v>43</v>
      </c>
      <c r="D3" s="121"/>
      <c r="E3" s="121"/>
      <c r="F3" s="121"/>
    </row>
    <row r="4" spans="1:6" ht="14.25" customHeight="1" x14ac:dyDescent="0.25">
      <c r="A4" s="123" t="s">
        <v>3</v>
      </c>
      <c r="B4" s="124"/>
      <c r="C4" s="122" t="s">
        <v>50</v>
      </c>
      <c r="D4" s="122"/>
      <c r="E4" s="122"/>
      <c r="F4" s="122"/>
    </row>
    <row r="5" spans="1:6" ht="15.75" thickBot="1" x14ac:dyDescent="0.3">
      <c r="A5" s="1"/>
    </row>
    <row r="6" spans="1:6" ht="44.25" customHeight="1" thickBot="1" x14ac:dyDescent="0.3">
      <c r="A6" s="6" t="s">
        <v>4</v>
      </c>
      <c r="B6" s="7" t="s">
        <v>5</v>
      </c>
      <c r="C6" s="8" t="s">
        <v>6</v>
      </c>
    </row>
    <row r="7" spans="1:6" ht="69" customHeight="1" thickBot="1" x14ac:dyDescent="0.3">
      <c r="A7" s="2" t="s">
        <v>7</v>
      </c>
      <c r="B7" s="3">
        <f>SUM(E34)</f>
        <v>31</v>
      </c>
      <c r="C7" s="3">
        <v>36</v>
      </c>
    </row>
    <row r="8" spans="1:6" ht="32.25" thickBot="1" x14ac:dyDescent="0.3">
      <c r="A8" s="2" t="s">
        <v>8</v>
      </c>
      <c r="B8" s="3">
        <f>SUM(E45)</f>
        <v>32</v>
      </c>
      <c r="C8" s="3">
        <v>32</v>
      </c>
    </row>
    <row r="9" spans="1:6" ht="72.75" customHeight="1" thickBot="1" x14ac:dyDescent="0.3">
      <c r="A9" s="2" t="s">
        <v>9</v>
      </c>
      <c r="B9" s="3">
        <f>SUM(E49)</f>
        <v>8</v>
      </c>
      <c r="C9" s="3">
        <v>8</v>
      </c>
    </row>
    <row r="10" spans="1:6" ht="39" customHeight="1" thickBot="1" x14ac:dyDescent="0.3">
      <c r="A10" s="2" t="s">
        <v>10</v>
      </c>
      <c r="B10" s="3">
        <f>SUM(E54)</f>
        <v>24</v>
      </c>
      <c r="C10" s="3">
        <v>24</v>
      </c>
    </row>
    <row r="11" spans="1:6" ht="16.5" thickBot="1" x14ac:dyDescent="0.3">
      <c r="A11" s="2" t="s">
        <v>11</v>
      </c>
      <c r="B11" s="3">
        <f>SUM(E60)</f>
        <v>3</v>
      </c>
      <c r="C11" s="3">
        <v>24</v>
      </c>
    </row>
    <row r="12" spans="1:6" ht="16.5" thickBot="1" x14ac:dyDescent="0.3">
      <c r="A12" s="2" t="s">
        <v>12</v>
      </c>
      <c r="B12" s="3">
        <f>SUM(B7:B11)</f>
        <v>98</v>
      </c>
      <c r="C12" s="3">
        <v>124</v>
      </c>
    </row>
    <row r="13" spans="1:6" ht="15.75" x14ac:dyDescent="0.25">
      <c r="A13" s="4"/>
    </row>
    <row r="14" spans="1:6" ht="15.75" x14ac:dyDescent="0.25">
      <c r="A14" s="14" t="s">
        <v>13</v>
      </c>
    </row>
    <row r="15" spans="1:6" x14ac:dyDescent="0.25">
      <c r="A15" s="120" t="s">
        <v>51</v>
      </c>
      <c r="B15" s="120"/>
      <c r="C15" s="120"/>
      <c r="D15" s="120"/>
      <c r="E15" s="120"/>
      <c r="F15" s="120"/>
    </row>
    <row r="16" spans="1:6" x14ac:dyDescent="0.25">
      <c r="A16" s="120"/>
      <c r="B16" s="120"/>
      <c r="C16" s="120"/>
      <c r="D16" s="120"/>
      <c r="E16" s="120"/>
      <c r="F16" s="120"/>
    </row>
    <row r="17" spans="1:6" x14ac:dyDescent="0.25">
      <c r="A17" s="120"/>
      <c r="B17" s="120"/>
      <c r="C17" s="120"/>
      <c r="D17" s="120"/>
      <c r="E17" s="120"/>
      <c r="F17" s="120"/>
    </row>
    <row r="18" spans="1:6" x14ac:dyDescent="0.25">
      <c r="A18" s="120"/>
      <c r="B18" s="120"/>
      <c r="C18" s="120"/>
      <c r="D18" s="120"/>
      <c r="E18" s="120"/>
      <c r="F18" s="120"/>
    </row>
    <row r="19" spans="1:6" x14ac:dyDescent="0.25">
      <c r="A19" s="120"/>
      <c r="B19" s="120"/>
      <c r="C19" s="120"/>
      <c r="D19" s="120"/>
      <c r="E19" s="120"/>
      <c r="F19" s="120"/>
    </row>
    <row r="20" spans="1:6" x14ac:dyDescent="0.25">
      <c r="A20" s="120"/>
      <c r="B20" s="120"/>
      <c r="C20" s="120"/>
      <c r="D20" s="120"/>
      <c r="E20" s="120"/>
      <c r="F20" s="120"/>
    </row>
    <row r="21" spans="1:6" x14ac:dyDescent="0.25">
      <c r="A21" s="120"/>
      <c r="B21" s="120"/>
      <c r="C21" s="120"/>
      <c r="D21" s="120"/>
      <c r="E21" s="120"/>
      <c r="F21" s="120"/>
    </row>
    <row r="22" spans="1:6" x14ac:dyDescent="0.25">
      <c r="A22" s="120"/>
      <c r="B22" s="120"/>
      <c r="C22" s="120"/>
      <c r="D22" s="120"/>
      <c r="E22" s="120"/>
      <c r="F22" s="120"/>
    </row>
    <row r="23" spans="1:6" x14ac:dyDescent="0.25">
      <c r="A23" s="120"/>
      <c r="B23" s="120"/>
      <c r="C23" s="120"/>
      <c r="D23" s="120"/>
      <c r="E23" s="120"/>
      <c r="F23" s="120"/>
    </row>
    <row r="24" spans="1:6" x14ac:dyDescent="0.25">
      <c r="A24" s="120"/>
      <c r="B24" s="120"/>
      <c r="C24" s="120"/>
      <c r="D24" s="120"/>
      <c r="E24" s="120"/>
      <c r="F24" s="120"/>
    </row>
    <row r="25" spans="1:6" x14ac:dyDescent="0.25">
      <c r="A25" s="120"/>
      <c r="B25" s="120"/>
      <c r="C25" s="120"/>
      <c r="D25" s="120"/>
      <c r="E25" s="120"/>
      <c r="F25" s="120"/>
    </row>
    <row r="26" spans="1:6" x14ac:dyDescent="0.25">
      <c r="A26" s="120"/>
      <c r="B26" s="120"/>
      <c r="C26" s="120"/>
      <c r="D26" s="120"/>
      <c r="E26" s="120"/>
      <c r="F26" s="120"/>
    </row>
    <row r="27" spans="1:6" x14ac:dyDescent="0.25">
      <c r="A27" s="120"/>
      <c r="B27" s="120"/>
      <c r="C27" s="120"/>
      <c r="D27" s="120"/>
      <c r="E27" s="120"/>
      <c r="F27" s="120"/>
    </row>
    <row r="28" spans="1:6" x14ac:dyDescent="0.25">
      <c r="A28" s="1"/>
    </row>
    <row r="29" spans="1:6" ht="30" x14ac:dyDescent="0.25">
      <c r="A29" s="114" t="s">
        <v>14</v>
      </c>
      <c r="B29" s="114"/>
      <c r="C29" s="114"/>
      <c r="D29" s="114"/>
      <c r="E29" s="12" t="s">
        <v>15</v>
      </c>
      <c r="F29" s="13" t="s">
        <v>6</v>
      </c>
    </row>
    <row r="30" spans="1:6" ht="120.75" customHeight="1" x14ac:dyDescent="0.25">
      <c r="A30" s="117" t="s">
        <v>16</v>
      </c>
      <c r="B30" s="117"/>
      <c r="C30" s="117"/>
      <c r="D30" s="117"/>
      <c r="E30" s="10">
        <v>12</v>
      </c>
      <c r="F30" s="11">
        <v>12</v>
      </c>
    </row>
    <row r="31" spans="1:6" ht="333.75" customHeight="1" x14ac:dyDescent="0.25">
      <c r="A31" s="119" t="s">
        <v>38</v>
      </c>
      <c r="B31" s="119"/>
      <c r="C31" s="119"/>
      <c r="D31" s="119"/>
      <c r="E31" s="10">
        <f>SUM(4+1+4+2)</f>
        <v>11</v>
      </c>
      <c r="F31" s="11">
        <v>16</v>
      </c>
    </row>
    <row r="32" spans="1:6" ht="44.25" customHeight="1" x14ac:dyDescent="0.25">
      <c r="A32" s="115" t="s">
        <v>17</v>
      </c>
      <c r="B32" s="115"/>
      <c r="C32" s="115"/>
      <c r="D32" s="115"/>
      <c r="E32" s="10">
        <v>4</v>
      </c>
      <c r="F32" s="11">
        <v>4</v>
      </c>
    </row>
    <row r="33" spans="1:6" ht="112.5" customHeight="1" x14ac:dyDescent="0.25">
      <c r="A33" s="117" t="s">
        <v>18</v>
      </c>
      <c r="B33" s="117"/>
      <c r="C33" s="117"/>
      <c r="D33" s="117"/>
      <c r="E33" s="10">
        <v>4</v>
      </c>
      <c r="F33" s="11">
        <v>4</v>
      </c>
    </row>
    <row r="34" spans="1:6" ht="15.75" x14ac:dyDescent="0.25">
      <c r="A34" s="116" t="s">
        <v>19</v>
      </c>
      <c r="B34" s="116"/>
      <c r="C34" s="116"/>
      <c r="D34" s="116"/>
      <c r="E34" s="9">
        <f>SUM(E30:E33)</f>
        <v>31</v>
      </c>
      <c r="F34" s="11">
        <f>SUM(F30:F33)</f>
        <v>36</v>
      </c>
    </row>
    <row r="35" spans="1:6" x14ac:dyDescent="0.25">
      <c r="A35" s="1"/>
    </row>
    <row r="36" spans="1:6" ht="30" x14ac:dyDescent="0.25">
      <c r="A36" s="114" t="s">
        <v>20</v>
      </c>
      <c r="B36" s="114"/>
      <c r="C36" s="114"/>
      <c r="D36" s="114"/>
      <c r="E36" s="12" t="s">
        <v>15</v>
      </c>
      <c r="F36" s="13" t="s">
        <v>6</v>
      </c>
    </row>
    <row r="37" spans="1:6" ht="45.75" customHeight="1" x14ac:dyDescent="0.25">
      <c r="A37" s="117" t="s">
        <v>21</v>
      </c>
      <c r="B37" s="117"/>
      <c r="C37" s="117"/>
      <c r="D37" s="117"/>
      <c r="E37" s="10">
        <v>4</v>
      </c>
      <c r="F37" s="11">
        <v>4</v>
      </c>
    </row>
    <row r="38" spans="1:6" ht="48.75" customHeight="1" x14ac:dyDescent="0.25">
      <c r="A38" s="117" t="s">
        <v>22</v>
      </c>
      <c r="B38" s="117"/>
      <c r="C38" s="117"/>
      <c r="D38" s="117"/>
      <c r="E38" s="10">
        <v>4</v>
      </c>
      <c r="F38" s="11">
        <v>4</v>
      </c>
    </row>
    <row r="39" spans="1:6" ht="148.5" customHeight="1" x14ac:dyDescent="0.25">
      <c r="A39" s="117" t="s">
        <v>23</v>
      </c>
      <c r="B39" s="117"/>
      <c r="C39" s="117"/>
      <c r="D39" s="117"/>
      <c r="E39" s="10">
        <v>4</v>
      </c>
      <c r="F39" s="11">
        <v>4</v>
      </c>
    </row>
    <row r="40" spans="1:6" ht="81" customHeight="1" x14ac:dyDescent="0.25">
      <c r="A40" s="117" t="s">
        <v>24</v>
      </c>
      <c r="B40" s="117"/>
      <c r="C40" s="117"/>
      <c r="D40" s="117"/>
      <c r="E40" s="10">
        <v>4</v>
      </c>
      <c r="F40" s="11">
        <v>4</v>
      </c>
    </row>
    <row r="41" spans="1:6" ht="70.5" customHeight="1" x14ac:dyDescent="0.25">
      <c r="A41" s="117" t="s">
        <v>25</v>
      </c>
      <c r="B41" s="117"/>
      <c r="C41" s="117"/>
      <c r="D41" s="117"/>
      <c r="E41" s="10">
        <v>4</v>
      </c>
      <c r="F41" s="11">
        <v>4</v>
      </c>
    </row>
    <row r="42" spans="1:6" ht="77.25" customHeight="1" x14ac:dyDescent="0.25">
      <c r="A42" s="117" t="s">
        <v>26</v>
      </c>
      <c r="B42" s="117"/>
      <c r="C42" s="117"/>
      <c r="D42" s="117"/>
      <c r="E42" s="10">
        <v>4</v>
      </c>
      <c r="F42" s="11">
        <v>4</v>
      </c>
    </row>
    <row r="43" spans="1:6" ht="58.5" customHeight="1" x14ac:dyDescent="0.25">
      <c r="A43" s="117" t="s">
        <v>27</v>
      </c>
      <c r="B43" s="117"/>
      <c r="C43" s="117"/>
      <c r="D43" s="117"/>
      <c r="E43" s="10">
        <v>4</v>
      </c>
      <c r="F43" s="11">
        <v>4</v>
      </c>
    </row>
    <row r="44" spans="1:6" ht="88.5" customHeight="1" x14ac:dyDescent="0.25">
      <c r="A44" s="115" t="s">
        <v>28</v>
      </c>
      <c r="B44" s="115"/>
      <c r="C44" s="115"/>
      <c r="D44" s="115"/>
      <c r="E44" s="10">
        <v>4</v>
      </c>
      <c r="F44" s="11">
        <v>4</v>
      </c>
    </row>
    <row r="45" spans="1:6" ht="15.75" x14ac:dyDescent="0.25">
      <c r="A45" s="116" t="s">
        <v>19</v>
      </c>
      <c r="B45" s="116"/>
      <c r="C45" s="116"/>
      <c r="D45" s="116"/>
      <c r="E45" s="9">
        <f>SUM(E37:E44)</f>
        <v>32</v>
      </c>
      <c r="F45" s="11">
        <f>SUM(F37:F44)</f>
        <v>32</v>
      </c>
    </row>
    <row r="46" spans="1:6" x14ac:dyDescent="0.25">
      <c r="A46" s="1"/>
    </row>
    <row r="47" spans="1:6" ht="30" x14ac:dyDescent="0.25">
      <c r="A47" s="114" t="s">
        <v>29</v>
      </c>
      <c r="B47" s="114"/>
      <c r="C47" s="114"/>
      <c r="D47" s="114"/>
      <c r="E47" s="12" t="s">
        <v>15</v>
      </c>
      <c r="F47" s="13" t="s">
        <v>6</v>
      </c>
    </row>
    <row r="48" spans="1:6" ht="63" customHeight="1" x14ac:dyDescent="0.25">
      <c r="A48" s="117" t="s">
        <v>30</v>
      </c>
      <c r="B48" s="117"/>
      <c r="C48" s="117"/>
      <c r="D48" s="117"/>
      <c r="E48" s="10">
        <v>8</v>
      </c>
      <c r="F48" s="11">
        <v>8</v>
      </c>
    </row>
    <row r="49" spans="1:6" ht="15.75" x14ac:dyDescent="0.25">
      <c r="A49" s="116" t="s">
        <v>19</v>
      </c>
      <c r="B49" s="116"/>
      <c r="C49" s="116"/>
      <c r="D49" s="116"/>
      <c r="E49" s="9">
        <f>SUM(E48)</f>
        <v>8</v>
      </c>
      <c r="F49" s="11">
        <f>SUM(F48)</f>
        <v>8</v>
      </c>
    </row>
    <row r="50" spans="1:6" x14ac:dyDescent="0.25">
      <c r="A50" s="1"/>
    </row>
    <row r="51" spans="1:6" ht="30" x14ac:dyDescent="0.25">
      <c r="A51" s="114" t="s">
        <v>31</v>
      </c>
      <c r="B51" s="114"/>
      <c r="C51" s="114"/>
      <c r="D51" s="114"/>
      <c r="E51" s="12" t="s">
        <v>15</v>
      </c>
      <c r="F51" s="13" t="s">
        <v>6</v>
      </c>
    </row>
    <row r="52" spans="1:6" ht="108" customHeight="1" x14ac:dyDescent="0.25">
      <c r="A52" s="117" t="s">
        <v>32</v>
      </c>
      <c r="B52" s="117"/>
      <c r="C52" s="117"/>
      <c r="D52" s="117"/>
      <c r="E52" s="10">
        <v>20</v>
      </c>
      <c r="F52" s="11">
        <v>20</v>
      </c>
    </row>
    <row r="53" spans="1:6" ht="73.5" customHeight="1" x14ac:dyDescent="0.25">
      <c r="A53" s="117" t="s">
        <v>33</v>
      </c>
      <c r="B53" s="117"/>
      <c r="C53" s="117"/>
      <c r="D53" s="117"/>
      <c r="E53" s="10">
        <v>4</v>
      </c>
      <c r="F53" s="11">
        <v>4</v>
      </c>
    </row>
    <row r="54" spans="1:6" ht="15.75" x14ac:dyDescent="0.25">
      <c r="A54" s="116" t="s">
        <v>19</v>
      </c>
      <c r="B54" s="116"/>
      <c r="C54" s="116"/>
      <c r="D54" s="116"/>
      <c r="E54" s="9">
        <f>SUM(E52:E53)</f>
        <v>24</v>
      </c>
      <c r="F54" s="11">
        <f>SUM(F52:F53)</f>
        <v>24</v>
      </c>
    </row>
    <row r="55" spans="1:6" x14ac:dyDescent="0.25">
      <c r="A55" s="1"/>
    </row>
    <row r="56" spans="1:6" ht="30" x14ac:dyDescent="0.25">
      <c r="A56" s="114" t="s">
        <v>34</v>
      </c>
      <c r="B56" s="114"/>
      <c r="C56" s="114"/>
      <c r="D56" s="114"/>
      <c r="E56" s="12" t="s">
        <v>15</v>
      </c>
      <c r="F56" s="13" t="s">
        <v>6</v>
      </c>
    </row>
    <row r="57" spans="1:6" ht="32.25" customHeight="1" x14ac:dyDescent="0.25">
      <c r="A57" s="115" t="s">
        <v>35</v>
      </c>
      <c r="B57" s="115"/>
      <c r="C57" s="115"/>
      <c r="D57" s="115"/>
      <c r="E57" s="10">
        <v>1</v>
      </c>
      <c r="F57" s="11">
        <v>4</v>
      </c>
    </row>
    <row r="58" spans="1:6" ht="63" customHeight="1" x14ac:dyDescent="0.25">
      <c r="A58" s="115" t="s">
        <v>36</v>
      </c>
      <c r="B58" s="115"/>
      <c r="C58" s="115"/>
      <c r="D58" s="115"/>
      <c r="E58" s="10">
        <v>1</v>
      </c>
      <c r="F58" s="11">
        <v>12</v>
      </c>
    </row>
    <row r="59" spans="1:6" ht="50.25" customHeight="1" x14ac:dyDescent="0.25">
      <c r="A59" s="115" t="s">
        <v>37</v>
      </c>
      <c r="B59" s="115"/>
      <c r="C59" s="115"/>
      <c r="D59" s="115"/>
      <c r="E59" s="10">
        <v>1</v>
      </c>
      <c r="F59" s="11">
        <v>8</v>
      </c>
    </row>
    <row r="60" spans="1:6" ht="15.75" x14ac:dyDescent="0.25">
      <c r="A60" s="116" t="s">
        <v>19</v>
      </c>
      <c r="B60" s="116"/>
      <c r="C60" s="116"/>
      <c r="D60" s="116"/>
      <c r="E60" s="9">
        <f>SUM(E57:E59)</f>
        <v>3</v>
      </c>
      <c r="F60" s="11">
        <f>SUM(F57:F59)</f>
        <v>24</v>
      </c>
    </row>
    <row r="61" spans="1:6" x14ac:dyDescent="0.25">
      <c r="A61" s="1"/>
    </row>
    <row r="62" spans="1:6" x14ac:dyDescent="0.25">
      <c r="A62" s="1"/>
    </row>
    <row r="63" spans="1:6" x14ac:dyDescent="0.25">
      <c r="A63" s="1"/>
    </row>
    <row r="65" spans="1:1" ht="15.75" x14ac:dyDescent="0.25">
      <c r="A65" s="5"/>
    </row>
  </sheetData>
  <mergeCells count="36">
    <mergeCell ref="A4:B4"/>
    <mergeCell ref="C4:F4"/>
    <mergeCell ref="A1:F1"/>
    <mergeCell ref="A2:B2"/>
    <mergeCell ref="C2:F2"/>
    <mergeCell ref="A3:B3"/>
    <mergeCell ref="C3:F3"/>
    <mergeCell ref="A40:D40"/>
    <mergeCell ref="A15:F27"/>
    <mergeCell ref="A29:D29"/>
    <mergeCell ref="A30:D30"/>
    <mergeCell ref="A31:D31"/>
    <mergeCell ref="A32:D32"/>
    <mergeCell ref="A33:D33"/>
    <mergeCell ref="A34:D34"/>
    <mergeCell ref="A36:D36"/>
    <mergeCell ref="A37:D37"/>
    <mergeCell ref="A38:D38"/>
    <mergeCell ref="A39:D39"/>
    <mergeCell ref="A54:D54"/>
    <mergeCell ref="A41:D41"/>
    <mergeCell ref="A42:D42"/>
    <mergeCell ref="A43:D43"/>
    <mergeCell ref="A44:D44"/>
    <mergeCell ref="A45:D45"/>
    <mergeCell ref="A47:D47"/>
    <mergeCell ref="A48:D48"/>
    <mergeCell ref="A49:D49"/>
    <mergeCell ref="A51:D51"/>
    <mergeCell ref="A52:D52"/>
    <mergeCell ref="A53:D53"/>
    <mergeCell ref="A56:D56"/>
    <mergeCell ref="A57:D57"/>
    <mergeCell ref="A58:D58"/>
    <mergeCell ref="A59:D59"/>
    <mergeCell ref="A60:D60"/>
  </mergeCells>
  <pageMargins left="0.7" right="0.7" top="0.75" bottom="0.75" header="0.3" footer="0.3"/>
</worksheet>
</file>

<file path=docMetadata/LabelInfo.xml><?xml version="1.0" encoding="utf-8"?>
<clbl:labelList xmlns:clbl="http://schemas.microsoft.com/office/2020/mipLabelMetadata">
  <clbl:label id="{fdde2c89-3838-45a3-b272-6cf08978701f}" enabled="0" method="" siteId="{fdde2c89-3838-45a3-b272-6cf0897870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Ranking</vt:lpstr>
      <vt:lpstr>Scoring Rollup</vt:lpstr>
      <vt:lpstr>Verde</vt:lpstr>
      <vt:lpstr>Mother Seton</vt:lpstr>
      <vt:lpstr>Villa...</vt:lpstr>
      <vt:lpstr>Northside Commons</vt:lpstr>
      <vt:lpstr>Rivermont</vt:lpstr>
      <vt:lpstr>Little Haiti...</vt:lpstr>
      <vt:lpstr>Casa Matias</vt:lpstr>
      <vt:lpstr>Harding...</vt:lpstr>
      <vt:lpstr>Del Prado...</vt:lpstr>
      <vt:lpstr>Ethyl Elan</vt:lpstr>
      <vt:lpstr>MHAP</vt:lpstr>
      <vt:lpstr>Hand Up</vt:lpstr>
      <vt:lpstr>CMB SO</vt:lpstr>
      <vt:lpstr>Hope Grdns</vt:lpstr>
      <vt:lpstr>Mayfair</vt:lpstr>
      <vt:lpstr>Pathways</vt:lpstr>
      <vt:lpstr>J. Moss</vt:lpstr>
      <vt:lpstr>A.R.C.</vt:lpstr>
      <vt:lpstr>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Sarria, Manuel (HT)</dc:creator>
  <cp:keywords/>
  <dc:description/>
  <cp:lastModifiedBy>Sarria, Manuel (HT)</cp:lastModifiedBy>
  <cp:revision/>
  <cp:lastPrinted>2026-01-21T22:36:01Z</cp:lastPrinted>
  <dcterms:created xsi:type="dcterms:W3CDTF">2025-12-09T22:55:29Z</dcterms:created>
  <dcterms:modified xsi:type="dcterms:W3CDTF">2026-01-25T20:10:57Z</dcterms:modified>
  <cp:category/>
  <cp:contentStatus/>
</cp:coreProperties>
</file>